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defaultThemeVersion="124226"/>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0" documentId="11_47C800A06997B4D2516ABFDA047D0356577233B5" xr6:coauthVersionLast="47" xr6:coauthVersionMax="47" xr10:uidLastSave="{00000000-0000-0000-0000-000000000000}"/>
  <bookViews>
    <workbookView xWindow="-28920" yWindow="-8955"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400"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403" r:id="rId17"/>
    <sheet name="Schedule 11 B.1.1" sheetId="402" r:id="rId18"/>
    <sheet name="Schedule 11 D.1.1" sheetId="401"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4'!$A$6:$I$92</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1'!$A$1:$L$89</definedName>
    <definedName name="_xlnm.Print_Area" localSheetId="3">'Schedule 1b'!$A$1:$L$89</definedName>
    <definedName name="_xlnm.Print_Area" localSheetId="5">'Schedule 3'!$A$1:$P$22</definedName>
    <definedName name="_xlnm.Print_Area" localSheetId="6">'Schedule 4'!$A$1:$I$70</definedName>
    <definedName name="_xlnm.Print_Area" localSheetId="7">'Schedule 5'!$A$1:$O$45</definedName>
    <definedName name="_xlnm.Print_Area" localSheetId="8">'Schedule 6'!$A$1:$O$49</definedName>
    <definedName name="_xlnm.Print_Area" localSheetId="12">'Schedule 8'!$A$1:$M$39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8" i="403" l="1"/>
  <c r="BC5" i="403"/>
  <c r="L3" i="104" l="1"/>
  <c r="M3" i="104"/>
  <c r="N3" i="104"/>
  <c r="L20" i="104"/>
  <c r="L24" i="104" s="1"/>
  <c r="L27" i="104" s="1"/>
  <c r="M20" i="104"/>
  <c r="M24" i="104" s="1"/>
  <c r="M27" i="104" s="1"/>
  <c r="N20" i="104"/>
  <c r="N24" i="104"/>
  <c r="N27" i="104" s="1"/>
  <c r="D48" i="14" l="1"/>
  <c r="D49" i="14"/>
  <c r="M12" i="18"/>
  <c r="M13" i="18"/>
  <c r="I49" i="14"/>
  <c r="F16" i="18"/>
  <c r="AE11" i="55" l="1"/>
  <c r="AE13" i="55"/>
  <c r="H16" i="18"/>
  <c r="C16"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5" i="18" l="1"/>
  <c r="O42" i="12"/>
  <c r="O43" i="12" s="1"/>
  <c r="D15" i="18"/>
  <c r="K16"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9" i="55"/>
  <c r="AE12" i="55"/>
  <c r="AE17" i="55"/>
  <c r="D48" i="11"/>
  <c r="D50" i="11" s="1"/>
  <c r="G50" i="11"/>
  <c r="AD29" i="55"/>
  <c r="AD33" i="55" s="1"/>
  <c r="L48" i="11"/>
  <c r="I50" i="11"/>
  <c r="L50" i="11" l="1"/>
  <c r="D56" i="11"/>
  <c r="O3" i="104" l="1"/>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2" i="14" l="1"/>
  <c r="C46" i="11" l="1"/>
  <c r="C42" i="11" l="1"/>
  <c r="C39" i="11"/>
  <c r="C33" i="11"/>
  <c r="C28" i="11"/>
  <c r="C7" i="11"/>
  <c r="C20" i="11"/>
  <c r="C52" i="11" l="1"/>
  <c r="D5" i="11" l="1"/>
  <c r="D7" i="11" s="1"/>
  <c r="A3" i="230" l="1"/>
  <c r="O16" i="105" l="1"/>
  <c r="O13" i="106"/>
  <c r="N21" i="105" l="1"/>
  <c r="N25" i="105" s="1"/>
  <c r="N28" i="105" s="1"/>
  <c r="O8" i="93" l="1"/>
  <c r="O22" i="93" s="1"/>
  <c r="J22" i="93" l="1"/>
  <c r="H22" i="93"/>
  <c r="G22" i="93"/>
  <c r="F22" i="93"/>
  <c r="E22" i="93"/>
  <c r="D22" i="93"/>
  <c r="C22" i="93"/>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C13" i="14"/>
  <c r="C68" i="14"/>
  <c r="C30" i="105"/>
  <c r="G30" i="105"/>
  <c r="E16" i="106"/>
  <c r="E20" i="106" s="1"/>
  <c r="E23" i="106" s="1"/>
  <c r="F30" i="105"/>
  <c r="E30" i="105"/>
  <c r="E27" i="104"/>
  <c r="C19" i="14" l="1"/>
  <c r="C70" i="14" s="1"/>
  <c r="D25" i="106"/>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7" i="11" l="1"/>
  <c r="M14" i="18"/>
  <c r="K23" i="18" l="1"/>
  <c r="K25" i="18" s="1"/>
  <c r="G28" i="17" l="1"/>
  <c r="K46" i="230"/>
  <c r="M30" i="17"/>
  <c r="O30" i="17" s="1"/>
  <c r="I50" i="14"/>
  <c r="D17" i="230"/>
  <c r="M27" i="17"/>
  <c r="O27" i="17" s="1"/>
  <c r="D60" i="14"/>
  <c r="M15" i="12"/>
  <c r="O15" i="12" s="1"/>
  <c r="AE21" i="55"/>
  <c r="E32" i="12"/>
  <c r="M29" i="12"/>
  <c r="O29" i="12" s="1"/>
  <c r="J16" i="18"/>
  <c r="J18" i="18" s="1"/>
  <c r="G39" i="17"/>
  <c r="F9" i="12"/>
  <c r="N29" i="55"/>
  <c r="N33" i="55" s="1"/>
  <c r="N38" i="55" s="1"/>
  <c r="M12" i="12"/>
  <c r="O12" i="12" s="1"/>
  <c r="G41" i="12"/>
  <c r="D18" i="230"/>
  <c r="E37" i="17"/>
  <c r="M33" i="17"/>
  <c r="I37" i="14"/>
  <c r="I44" i="14"/>
  <c r="L21" i="12"/>
  <c r="M24" i="18"/>
  <c r="D22" i="11"/>
  <c r="M15" i="17"/>
  <c r="O15" i="17" s="1"/>
  <c r="D13" i="18"/>
  <c r="D61" i="14"/>
  <c r="L31" i="11"/>
  <c r="M31" i="12"/>
  <c r="O31" i="12" s="1"/>
  <c r="D28" i="17"/>
  <c r="D29" i="55"/>
  <c r="D33" i="55" s="1"/>
  <c r="D38" i="55" s="1"/>
  <c r="J39" i="230"/>
  <c r="D39" i="14"/>
  <c r="I41" i="12"/>
  <c r="M31" i="17"/>
  <c r="O31" i="17" s="1"/>
  <c r="M36" i="17"/>
  <c r="O36" i="17" s="1"/>
  <c r="G17" i="14"/>
  <c r="G19" i="14" s="1"/>
  <c r="I15" i="14"/>
  <c r="I17" i="14" s="1"/>
  <c r="AE9" i="55"/>
  <c r="D41" i="14"/>
  <c r="D50" i="14"/>
  <c r="D30" i="11"/>
  <c r="E21" i="12"/>
  <c r="M10" i="12"/>
  <c r="O10" i="12" s="1"/>
  <c r="J20" i="11"/>
  <c r="I33" i="230"/>
  <c r="L29" i="230"/>
  <c r="U29" i="55"/>
  <c r="U33" i="55" s="1"/>
  <c r="U38" i="55" s="1"/>
  <c r="M29" i="55"/>
  <c r="M33" i="55" s="1"/>
  <c r="M38" i="55" s="1"/>
  <c r="L41" i="12"/>
  <c r="I9" i="12"/>
  <c r="J46" i="11"/>
  <c r="C39" i="17"/>
  <c r="L53" i="230"/>
  <c r="M17" i="12"/>
  <c r="O17" i="12" s="1"/>
  <c r="J33" i="11"/>
  <c r="D13" i="230"/>
  <c r="D24" i="18"/>
  <c r="M35" i="17"/>
  <c r="O35" i="17" s="1"/>
  <c r="D53" i="14"/>
  <c r="D45" i="14"/>
  <c r="D25" i="14"/>
  <c r="AC29" i="55"/>
  <c r="AC33" i="55" s="1"/>
  <c r="AC38" i="55" s="1"/>
  <c r="D9" i="11"/>
  <c r="M22" i="18"/>
  <c r="I23" i="18"/>
  <c r="I23" i="14"/>
  <c r="L11" i="11"/>
  <c r="D41" i="12"/>
  <c r="P29" i="55"/>
  <c r="P33" i="55" s="1"/>
  <c r="P38" i="55" s="1"/>
  <c r="J7" i="11"/>
  <c r="I45" i="14"/>
  <c r="L15" i="11"/>
  <c r="J32" i="12"/>
  <c r="M16" i="12"/>
  <c r="O16" i="12" s="1"/>
  <c r="I39" i="12"/>
  <c r="J39" i="11"/>
  <c r="H37" i="17"/>
  <c r="J57" i="11"/>
  <c r="J60" i="11" s="1"/>
  <c r="O23" i="93" s="1"/>
  <c r="O24" i="93" s="1"/>
  <c r="G28" i="12"/>
  <c r="I39" i="14"/>
  <c r="K32" i="17"/>
  <c r="L23" i="11"/>
  <c r="D14" i="11"/>
  <c r="D37" i="17"/>
  <c r="AA29" i="55"/>
  <c r="AA33" i="55" s="1"/>
  <c r="AA38" i="55" s="1"/>
  <c r="Z29" i="55"/>
  <c r="Z33" i="55" s="1"/>
  <c r="Z38" i="55" s="1"/>
  <c r="D33" i="14"/>
  <c r="AB29" i="55"/>
  <c r="AB33" i="55" s="1"/>
  <c r="AB38" i="55" s="1"/>
  <c r="L12" i="11"/>
  <c r="K42" i="230"/>
  <c r="AE14" i="55"/>
  <c r="AE26" i="55"/>
  <c r="K32" i="12"/>
  <c r="M10" i="18"/>
  <c r="I26" i="14"/>
  <c r="O29" i="55"/>
  <c r="O33" i="55" s="1"/>
  <c r="O38" i="55" s="1"/>
  <c r="L13" i="11"/>
  <c r="C32" i="12"/>
  <c r="K21" i="12"/>
  <c r="K20" i="230"/>
  <c r="D30" i="230"/>
  <c r="D31" i="230"/>
  <c r="L25" i="11"/>
  <c r="K7" i="11"/>
  <c r="L18" i="11"/>
  <c r="D35" i="14"/>
  <c r="K7" i="230"/>
  <c r="I33" i="11"/>
  <c r="L29" i="11"/>
  <c r="D24" i="14"/>
  <c r="D26" i="11"/>
  <c r="M34" i="12"/>
  <c r="O34" i="12" s="1"/>
  <c r="L26" i="230"/>
  <c r="E37" i="12"/>
  <c r="M33" i="12"/>
  <c r="D29" i="11"/>
  <c r="G33" i="11"/>
  <c r="D12" i="11"/>
  <c r="H39" i="12"/>
  <c r="L23" i="18"/>
  <c r="L25" i="18" s="1"/>
  <c r="N39" i="17"/>
  <c r="I67" i="14"/>
  <c r="F68" i="14"/>
  <c r="D64" i="14"/>
  <c r="K57" i="11"/>
  <c r="K60" i="11" s="1"/>
  <c r="O47" i="12" s="1"/>
  <c r="D38" i="14"/>
  <c r="D35" i="11"/>
  <c r="I57" i="14"/>
  <c r="M26" i="17"/>
  <c r="O26" i="17" s="1"/>
  <c r="K28" i="230"/>
  <c r="K41" i="17"/>
  <c r="D9" i="230"/>
  <c r="D12" i="18"/>
  <c r="J9" i="12"/>
  <c r="D28" i="14"/>
  <c r="M19" i="17"/>
  <c r="O19" i="17" s="1"/>
  <c r="D14" i="230"/>
  <c r="L9" i="11"/>
  <c r="L24" i="11"/>
  <c r="M13" i="17"/>
  <c r="O13" i="17" s="1"/>
  <c r="M30" i="12"/>
  <c r="O30" i="12" s="1"/>
  <c r="D40" i="14"/>
  <c r="N41" i="17"/>
  <c r="F21" i="12"/>
  <c r="L10" i="11"/>
  <c r="F41" i="17"/>
  <c r="D42" i="14"/>
  <c r="C9" i="12"/>
  <c r="K33" i="11"/>
  <c r="D34" i="14"/>
  <c r="D10" i="11"/>
  <c r="D28" i="12"/>
  <c r="I65" i="14"/>
  <c r="M11" i="17"/>
  <c r="O11" i="17" s="1"/>
  <c r="K39" i="12"/>
  <c r="D15" i="11"/>
  <c r="M26" i="12"/>
  <c r="O26" i="12" s="1"/>
  <c r="D32" i="17"/>
  <c r="I25" i="14"/>
  <c r="I38" i="14"/>
  <c r="K28" i="12"/>
  <c r="AE25" i="55"/>
  <c r="D11" i="14"/>
  <c r="G33" i="230"/>
  <c r="D29" i="230"/>
  <c r="F37" i="17"/>
  <c r="F21" i="17"/>
  <c r="AE32" i="55"/>
  <c r="D56" i="14"/>
  <c r="I48" i="14"/>
  <c r="I16" i="18"/>
  <c r="I18" i="18" s="1"/>
  <c r="M8" i="18"/>
  <c r="H39" i="17"/>
  <c r="D10" i="18"/>
  <c r="I9" i="17"/>
  <c r="E29" i="55"/>
  <c r="E33" i="55" s="1"/>
  <c r="E38" i="55" s="1"/>
  <c r="I52" i="14"/>
  <c r="H29" i="55"/>
  <c r="H33" i="55" s="1"/>
  <c r="H38" i="55" s="1"/>
  <c r="H32" i="17"/>
  <c r="J20" i="230"/>
  <c r="K54" i="230"/>
  <c r="K57" i="230" s="1"/>
  <c r="I20" i="11"/>
  <c r="L8" i="11"/>
  <c r="K37" i="17"/>
  <c r="H37" i="12"/>
  <c r="G21" i="17"/>
  <c r="D41" i="17"/>
  <c r="D14" i="18"/>
  <c r="D9" i="12"/>
  <c r="L11" i="230"/>
  <c r="I29" i="55"/>
  <c r="I33" i="55" s="1"/>
  <c r="I38" i="55" s="1"/>
  <c r="M11" i="12"/>
  <c r="O11" i="12" s="1"/>
  <c r="D55" i="14"/>
  <c r="J32" i="17"/>
  <c r="I20" i="230"/>
  <c r="L8" i="230"/>
  <c r="I56" i="14"/>
  <c r="M12" i="17"/>
  <c r="O12" i="17" s="1"/>
  <c r="D23" i="14"/>
  <c r="L35" i="11"/>
  <c r="L5" i="230"/>
  <c r="L7" i="230" s="1"/>
  <c r="I7" i="230"/>
  <c r="D43" i="14"/>
  <c r="D67" i="14"/>
  <c r="I24" i="14"/>
  <c r="L25" i="230"/>
  <c r="V29" i="55"/>
  <c r="V33" i="55" s="1"/>
  <c r="V38" i="55" s="1"/>
  <c r="D30" i="14"/>
  <c r="D23" i="230"/>
  <c r="I28" i="11"/>
  <c r="L21" i="11"/>
  <c r="E39" i="12"/>
  <c r="M38" i="12"/>
  <c r="M39" i="12" s="1"/>
  <c r="L55" i="230"/>
  <c r="J28" i="17"/>
  <c r="D31" i="14"/>
  <c r="D24" i="230"/>
  <c r="D26" i="14"/>
  <c r="H21" i="17"/>
  <c r="D26" i="230"/>
  <c r="D25" i="11"/>
  <c r="AE23" i="55"/>
  <c r="D8" i="230"/>
  <c r="G20" i="230"/>
  <c r="D37" i="11"/>
  <c r="I55" i="14"/>
  <c r="I9" i="14"/>
  <c r="I42" i="230"/>
  <c r="L40" i="230"/>
  <c r="L42" i="230" s="1"/>
  <c r="D15" i="230"/>
  <c r="I21" i="17"/>
  <c r="C28" i="17"/>
  <c r="D13" i="11"/>
  <c r="H32" i="12"/>
  <c r="C28" i="12"/>
  <c r="M35" i="12"/>
  <c r="O35" i="12" s="1"/>
  <c r="M14" i="17"/>
  <c r="O14" i="17" s="1"/>
  <c r="I10" i="14"/>
  <c r="E32" i="17"/>
  <c r="M29" i="17"/>
  <c r="J42" i="230"/>
  <c r="I64" i="14"/>
  <c r="G68" i="14"/>
  <c r="N28" i="17"/>
  <c r="D36" i="230"/>
  <c r="AE16" i="55"/>
  <c r="I28" i="14"/>
  <c r="G32" i="12"/>
  <c r="D21" i="17"/>
  <c r="H9" i="17"/>
  <c r="D15" i="14"/>
  <c r="F17" i="14"/>
  <c r="G46" i="11"/>
  <c r="D44" i="11"/>
  <c r="D46" i="11" s="1"/>
  <c r="L29" i="55"/>
  <c r="L33" i="55" s="1"/>
  <c r="L38" i="55" s="1"/>
  <c r="M14" i="12"/>
  <c r="O14" i="12" s="1"/>
  <c r="I53" i="14"/>
  <c r="I43" i="14"/>
  <c r="E39" i="17"/>
  <c r="M38" i="17"/>
  <c r="M39" i="17" s="1"/>
  <c r="N9" i="12"/>
  <c r="I39" i="230"/>
  <c r="L34" i="230"/>
  <c r="L30" i="230"/>
  <c r="D36" i="11"/>
  <c r="M22" i="17"/>
  <c r="O22" i="17" s="1"/>
  <c r="E28" i="17"/>
  <c r="L16" i="18"/>
  <c r="L18" i="18" s="1"/>
  <c r="M23" i="12"/>
  <c r="O23" i="12" s="1"/>
  <c r="M18" i="17"/>
  <c r="O18" i="17" s="1"/>
  <c r="L32" i="12"/>
  <c r="L9" i="230"/>
  <c r="F39" i="12"/>
  <c r="I57" i="11"/>
  <c r="L55" i="11"/>
  <c r="D58" i="11"/>
  <c r="C21" i="17"/>
  <c r="I41" i="14"/>
  <c r="H68" i="14"/>
  <c r="D34" i="230"/>
  <c r="G39" i="230"/>
  <c r="J9" i="17"/>
  <c r="D65" i="14"/>
  <c r="I28" i="12"/>
  <c r="C41" i="17"/>
  <c r="F32" i="12"/>
  <c r="C9" i="17"/>
  <c r="D66" i="14"/>
  <c r="L36" i="11"/>
  <c r="D35" i="230"/>
  <c r="I8" i="14"/>
  <c r="G13" i="14"/>
  <c r="C21" i="12"/>
  <c r="D11" i="18"/>
  <c r="I28" i="230"/>
  <c r="L21" i="230"/>
  <c r="H28" i="17"/>
  <c r="J42" i="11"/>
  <c r="K20" i="11"/>
  <c r="C39" i="12"/>
  <c r="D32" i="12"/>
  <c r="M17" i="17"/>
  <c r="O17" i="17" s="1"/>
  <c r="I39" i="17"/>
  <c r="G32" i="17"/>
  <c r="L59" i="11"/>
  <c r="Q29" i="55"/>
  <c r="Q33" i="55" s="1"/>
  <c r="Q38" i="55" s="1"/>
  <c r="N21" i="17"/>
  <c r="D11" i="11"/>
  <c r="M23" i="17"/>
  <c r="O23" i="17" s="1"/>
  <c r="I36" i="14"/>
  <c r="D9" i="18"/>
  <c r="N28" i="12"/>
  <c r="K39" i="11"/>
  <c r="AE20" i="55"/>
  <c r="K9" i="17"/>
  <c r="D22" i="14"/>
  <c r="L39" i="12"/>
  <c r="L12" i="230"/>
  <c r="K21" i="17"/>
  <c r="F29" i="55"/>
  <c r="F33" i="55" s="1"/>
  <c r="F38" i="55" s="1"/>
  <c r="N37" i="12"/>
  <c r="I37" i="12"/>
  <c r="I32" i="17"/>
  <c r="F28" i="12"/>
  <c r="L26" i="11"/>
  <c r="M20" i="12"/>
  <c r="O20" i="12" s="1"/>
  <c r="L52" i="230"/>
  <c r="I54" i="230"/>
  <c r="C37" i="12"/>
  <c r="N37" i="17"/>
  <c r="D21" i="230"/>
  <c r="G28" i="230"/>
  <c r="D16" i="230"/>
  <c r="D58" i="14"/>
  <c r="F32" i="17"/>
  <c r="G28" i="11"/>
  <c r="D21" i="11"/>
  <c r="I42" i="14"/>
  <c r="D21" i="12"/>
  <c r="L16" i="11"/>
  <c r="I60" i="14"/>
  <c r="I58" i="14"/>
  <c r="AE24" i="55"/>
  <c r="G20" i="11"/>
  <c r="D8" i="11"/>
  <c r="F37" i="12"/>
  <c r="D9" i="17"/>
  <c r="D10" i="230"/>
  <c r="F28" i="17"/>
  <c r="L58" i="11"/>
  <c r="L37" i="17"/>
  <c r="Y29" i="55"/>
  <c r="Y33" i="55" s="1"/>
  <c r="Y38" i="55" s="1"/>
  <c r="L40" i="11"/>
  <c r="I42" i="11"/>
  <c r="K28" i="11"/>
  <c r="J41" i="17"/>
  <c r="G37" i="17"/>
  <c r="L31" i="230"/>
  <c r="D40" i="11"/>
  <c r="D42" i="11" s="1"/>
  <c r="G42" i="11"/>
  <c r="D52" i="14"/>
  <c r="I37" i="17"/>
  <c r="L28" i="17"/>
  <c r="L37" i="12"/>
  <c r="I54" i="14"/>
  <c r="M36" i="12"/>
  <c r="O36" i="12" s="1"/>
  <c r="D39" i="12"/>
  <c r="F39" i="17"/>
  <c r="H17" i="14"/>
  <c r="D25" i="230"/>
  <c r="L36" i="230"/>
  <c r="AE22" i="55"/>
  <c r="J46" i="230"/>
  <c r="J39" i="17"/>
  <c r="D8" i="14"/>
  <c r="F13" i="14"/>
  <c r="L14" i="11"/>
  <c r="X29" i="55"/>
  <c r="X33" i="55" s="1"/>
  <c r="X38" i="55" s="1"/>
  <c r="N41" i="12"/>
  <c r="K29" i="55"/>
  <c r="K33" i="55" s="1"/>
  <c r="K38" i="55" s="1"/>
  <c r="D44" i="14"/>
  <c r="D57" i="14"/>
  <c r="I41" i="17"/>
  <c r="J37" i="17"/>
  <c r="D17" i="11"/>
  <c r="L35" i="230"/>
  <c r="K46" i="11"/>
  <c r="AE31" i="55"/>
  <c r="K42" i="11"/>
  <c r="L14" i="230"/>
  <c r="I46" i="230"/>
  <c r="L44" i="230"/>
  <c r="J28" i="11"/>
  <c r="W29" i="55"/>
  <c r="W33" i="55" s="1"/>
  <c r="W38" i="55" s="1"/>
  <c r="J21" i="12"/>
  <c r="D5" i="230"/>
  <c r="D7" i="230" s="1"/>
  <c r="G7" i="230"/>
  <c r="I61" i="14"/>
  <c r="M11" i="18"/>
  <c r="D46" i="14"/>
  <c r="E41" i="17"/>
  <c r="M40" i="17"/>
  <c r="M41" i="17" s="1"/>
  <c r="I27" i="14"/>
  <c r="L37" i="230"/>
  <c r="D11" i="230"/>
  <c r="J37" i="12"/>
  <c r="D37" i="230"/>
  <c r="M24" i="17"/>
  <c r="O24" i="17" s="1"/>
  <c r="J28" i="230"/>
  <c r="G21" i="12"/>
  <c r="G42" i="230"/>
  <c r="D40" i="230"/>
  <c r="D42" i="230" s="1"/>
  <c r="N21" i="12"/>
  <c r="I22" i="14"/>
  <c r="G9" i="12"/>
  <c r="I59" i="14"/>
  <c r="K28" i="17"/>
  <c r="M20" i="17"/>
  <c r="O20" i="17" s="1"/>
  <c r="L24" i="230"/>
  <c r="D37" i="14"/>
  <c r="D55" i="230"/>
  <c r="M8" i="17"/>
  <c r="M9" i="17" s="1"/>
  <c r="E9" i="17"/>
  <c r="C32" i="17"/>
  <c r="O29" i="17"/>
  <c r="AE15" i="55"/>
  <c r="J33" i="230"/>
  <c r="G9" i="17"/>
  <c r="AE6" i="55"/>
  <c r="D47" i="14"/>
  <c r="I21" i="14"/>
  <c r="G62" i="14"/>
  <c r="D23" i="11"/>
  <c r="M24" i="12"/>
  <c r="O24" i="12" s="1"/>
  <c r="M9" i="18"/>
  <c r="L5" i="11"/>
  <c r="I7" i="11"/>
  <c r="N9" i="17"/>
  <c r="D22" i="230"/>
  <c r="D56" i="230"/>
  <c r="T29" i="55"/>
  <c r="T33" i="55" s="1"/>
  <c r="T38" i="55" s="1"/>
  <c r="D21" i="14"/>
  <c r="F62" i="14"/>
  <c r="C37" i="17"/>
  <c r="L30" i="11"/>
  <c r="L22" i="230"/>
  <c r="C41" i="12"/>
  <c r="D12" i="230"/>
  <c r="S29" i="55"/>
  <c r="S33" i="55" s="1"/>
  <c r="S38" i="55" s="1"/>
  <c r="L56" i="11"/>
  <c r="M13" i="12"/>
  <c r="O13" i="12" s="1"/>
  <c r="G37" i="12"/>
  <c r="I33" i="14"/>
  <c r="I34" i="14"/>
  <c r="I29" i="14"/>
  <c r="J23" i="18"/>
  <c r="J25" i="18" s="1"/>
  <c r="M25" i="17"/>
  <c r="O25" i="17" s="1"/>
  <c r="M19" i="12"/>
  <c r="O19" i="12" s="1"/>
  <c r="M16" i="17"/>
  <c r="O16" i="17" s="1"/>
  <c r="J7" i="230"/>
  <c r="D51" i="14"/>
  <c r="K39" i="17"/>
  <c r="H9" i="12"/>
  <c r="G23" i="18"/>
  <c r="D22" i="18"/>
  <c r="D36" i="14"/>
  <c r="I39" i="11"/>
  <c r="L34" i="11"/>
  <c r="N32" i="12"/>
  <c r="L18" i="230"/>
  <c r="L21" i="17"/>
  <c r="D9" i="14"/>
  <c r="I32" i="12"/>
  <c r="I31" i="14"/>
  <c r="J28" i="12"/>
  <c r="I30" i="14"/>
  <c r="L15" i="230"/>
  <c r="I66" i="14"/>
  <c r="K33" i="230"/>
  <c r="D34" i="11"/>
  <c r="G39" i="11"/>
  <c r="M25" i="12"/>
  <c r="O25" i="12" s="1"/>
  <c r="D10" i="14"/>
  <c r="L17" i="11"/>
  <c r="K41" i="12"/>
  <c r="L16" i="230"/>
  <c r="I21" i="12"/>
  <c r="D55" i="11"/>
  <c r="D57" i="11" s="1"/>
  <c r="G57" i="11"/>
  <c r="G60" i="11" s="1"/>
  <c r="J21" i="17"/>
  <c r="I46" i="14"/>
  <c r="D24" i="11"/>
  <c r="I35" i="14"/>
  <c r="AE10" i="55"/>
  <c r="E28" i="12"/>
  <c r="M22" i="12"/>
  <c r="L28" i="12"/>
  <c r="L10" i="230"/>
  <c r="L13" i="230"/>
  <c r="H28" i="12"/>
  <c r="L56" i="230"/>
  <c r="I32" i="14"/>
  <c r="AE8" i="55"/>
  <c r="D54" i="14"/>
  <c r="I46" i="11"/>
  <c r="L44" i="11"/>
  <c r="M10" i="17"/>
  <c r="O10" i="17" s="1"/>
  <c r="E21" i="17"/>
  <c r="K9" i="12"/>
  <c r="R29" i="55"/>
  <c r="R33" i="55" s="1"/>
  <c r="R38" i="55" s="1"/>
  <c r="D16" i="11"/>
  <c r="K37" i="12"/>
  <c r="I28" i="17"/>
  <c r="D32" i="14"/>
  <c r="G39" i="12"/>
  <c r="D59" i="11"/>
  <c r="I51" i="14"/>
  <c r="G16" i="18"/>
  <c r="G18" i="18" s="1"/>
  <c r="D18" i="18" s="1"/>
  <c r="D8" i="18"/>
  <c r="D31" i="11"/>
  <c r="J54" i="230"/>
  <c r="J57" i="230" s="1"/>
  <c r="H13" i="14"/>
  <c r="G29" i="55"/>
  <c r="G33" i="55" s="1"/>
  <c r="G38" i="55" s="1"/>
  <c r="E9" i="12"/>
  <c r="M8" i="12"/>
  <c r="M9" i="12" s="1"/>
  <c r="K39" i="230"/>
  <c r="AE27" i="55"/>
  <c r="D18" i="11"/>
  <c r="D53" i="230"/>
  <c r="G41" i="17"/>
  <c r="M18" i="12"/>
  <c r="O18" i="12" s="1"/>
  <c r="AE30" i="55"/>
  <c r="H21" i="12"/>
  <c r="N32" i="17"/>
  <c r="L17" i="230"/>
  <c r="C29" i="55"/>
  <c r="C33" i="55" s="1"/>
  <c r="C38" i="55" s="1"/>
  <c r="AE7" i="55"/>
  <c r="G54" i="230"/>
  <c r="D52" i="230"/>
  <c r="L32" i="17"/>
  <c r="M34" i="17"/>
  <c r="O34" i="17" s="1"/>
  <c r="D37" i="12"/>
  <c r="D39" i="17"/>
  <c r="I47" i="14"/>
  <c r="H62" i="14"/>
  <c r="J39" i="12"/>
  <c r="D29" i="14"/>
  <c r="F9" i="17"/>
  <c r="J29" i="55"/>
  <c r="J33" i="55" s="1"/>
  <c r="J38" i="55" s="1"/>
  <c r="J41" i="12"/>
  <c r="L23" i="230"/>
  <c r="H41" i="12"/>
  <c r="D27" i="14"/>
  <c r="AE18" i="55"/>
  <c r="H41" i="17"/>
  <c r="L22" i="11"/>
  <c r="I40" i="14"/>
  <c r="F41" i="12"/>
  <c r="N39" i="12"/>
  <c r="M27" i="12"/>
  <c r="O27" i="12" s="1"/>
  <c r="I11" i="14"/>
  <c r="D59" i="14"/>
  <c r="M40" i="12"/>
  <c r="M41" i="12" s="1"/>
  <c r="E41" i="12"/>
  <c r="L37" i="11"/>
  <c r="G70" i="14" l="1"/>
  <c r="O32" i="17"/>
  <c r="M37" i="12"/>
  <c r="O38" i="17"/>
  <c r="O39" i="17" s="1"/>
  <c r="I45" i="12"/>
  <c r="M16" i="18"/>
  <c r="M18" i="18" s="1"/>
  <c r="O40" i="17"/>
  <c r="O41" i="17" s="1"/>
  <c r="O38" i="12"/>
  <c r="J52" i="11"/>
  <c r="O21" i="17"/>
  <c r="D60" i="11"/>
  <c r="O40" i="12"/>
  <c r="O41" i="12" s="1"/>
  <c r="L45" i="17"/>
  <c r="D45" i="17"/>
  <c r="M37" i="17"/>
  <c r="K52" i="11"/>
  <c r="M32" i="17"/>
  <c r="D20" i="230"/>
  <c r="O8" i="12"/>
  <c r="L33" i="11"/>
  <c r="C45" i="17"/>
  <c r="K45" i="17"/>
  <c r="O33" i="17"/>
  <c r="O37" i="17" s="1"/>
  <c r="D62" i="14"/>
  <c r="O21" i="12"/>
  <c r="E45" i="17"/>
  <c r="K49" i="230"/>
  <c r="G45" i="17"/>
  <c r="L46" i="11"/>
  <c r="L39" i="230"/>
  <c r="D28" i="230"/>
  <c r="D45" i="12"/>
  <c r="G57" i="230"/>
  <c r="D54" i="230"/>
  <c r="D57" i="230" s="1"/>
  <c r="AE29" i="55"/>
  <c r="AE33" i="55" s="1"/>
  <c r="AE38" i="55" s="1"/>
  <c r="I57" i="230"/>
  <c r="I68" i="14"/>
  <c r="J49" i="230"/>
  <c r="O33" i="12"/>
  <c r="L54" i="230"/>
  <c r="L57" i="230" s="1"/>
  <c r="D33" i="230"/>
  <c r="M32" i="12"/>
  <c r="H45" i="17"/>
  <c r="L42" i="11"/>
  <c r="D39" i="230"/>
  <c r="F45" i="17"/>
  <c r="M28" i="12"/>
  <c r="D20" i="11"/>
  <c r="I13" i="14"/>
  <c r="I19" i="14" s="1"/>
  <c r="L20" i="11"/>
  <c r="L28" i="230"/>
  <c r="G45" i="12"/>
  <c r="L57" i="11"/>
  <c r="L60" i="11" s="1"/>
  <c r="I60" i="11"/>
  <c r="O22" i="12"/>
  <c r="D68" i="14"/>
  <c r="N45" i="12"/>
  <c r="F45" i="12"/>
  <c r="I25" i="18"/>
  <c r="M23" i="18"/>
  <c r="M25" i="18" s="1"/>
  <c r="L33" i="230"/>
  <c r="I52" i="11"/>
  <c r="D39" i="11"/>
  <c r="O8" i="17"/>
  <c r="O9" i="17" s="1"/>
  <c r="F19" i="14"/>
  <c r="F70" i="14" s="1"/>
  <c r="N45" i="17"/>
  <c r="I49" i="230"/>
  <c r="L7" i="11"/>
  <c r="D17" i="14"/>
  <c r="M21" i="12"/>
  <c r="D16" i="18"/>
  <c r="G52" i="11"/>
  <c r="I45" i="17"/>
  <c r="O28" i="17"/>
  <c r="L20" i="230"/>
  <c r="H45" i="12"/>
  <c r="G25" i="18"/>
  <c r="D25" i="18" s="1"/>
  <c r="D23" i="18"/>
  <c r="H19" i="14"/>
  <c r="H70" i="14" s="1"/>
  <c r="E45" i="12"/>
  <c r="O32" i="12"/>
  <c r="M21" i="17"/>
  <c r="L39" i="11"/>
  <c r="D13" i="14"/>
  <c r="D28" i="11"/>
  <c r="C45" i="12"/>
  <c r="J45" i="12"/>
  <c r="I62" i="14"/>
  <c r="G49" i="230"/>
  <c r="L46" i="230"/>
  <c r="J45" i="17"/>
  <c r="L45" i="12"/>
  <c r="M28" i="17"/>
  <c r="L28" i="11"/>
  <c r="K45" i="12"/>
  <c r="D33" i="11"/>
  <c r="M45" i="12" l="1"/>
  <c r="O39" i="12"/>
  <c r="D52" i="11"/>
  <c r="O28" i="12"/>
  <c r="AE34" i="55"/>
  <c r="AE35" i="55" s="1"/>
  <c r="L52" i="11"/>
  <c r="L49" i="230"/>
  <c r="O37" i="12"/>
  <c r="I70" i="14"/>
  <c r="O45" i="17"/>
  <c r="O9" i="12"/>
  <c r="D49" i="230"/>
  <c r="M45" i="17"/>
  <c r="D19" i="14"/>
  <c r="O45" i="12" l="1"/>
  <c r="O48" i="12" s="1"/>
  <c r="D7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03065B74-0EA4-44E4-9458-E7B15910B8D7}">
      <text>
        <r>
          <rPr>
            <b/>
            <sz val="9"/>
            <color indexed="81"/>
            <rFont val="Tahoma"/>
            <family val="2"/>
          </rPr>
          <t>Oyinwola,Yetunde (DFPS):</t>
        </r>
        <r>
          <rPr>
            <sz val="9"/>
            <color indexed="81"/>
            <rFont val="Tahoma"/>
            <family val="2"/>
          </rPr>
          <t xml:space="preserve">
APS Grant plug in L2009 Budget</t>
        </r>
      </text>
    </comment>
    <comment ref="BF17" authorId="0" shapeId="0" xr:uid="{E55B4416-1806-4B33-B715-89A21443182E}">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<sst xmlns="http://schemas.openxmlformats.org/spreadsheetml/2006/main" count="1711" uniqueCount="678">
  <si>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</si>
  <si>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</si>
  <si>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</si>
  <si>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</si>
  <si>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</si>
  <si>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</si>
  <si>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</si>
  <si>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</si>
  <si>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</si>
  <si>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</si>
  <si>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</si>
  <si>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</si>
  <si>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</si>
  <si>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</si>
  <si>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</si>
  <si>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</si>
  <si>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</si>
  <si>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</si>
  <si>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</si>
  <si>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</si>
  <si>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</si>
  <si>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</si>
  <si>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</si>
  <si>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</si>
  <si>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</si>
  <si>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</si>
  <si>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</si>
  <si>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</si>
  <si>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</si>
  <si>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</si>
  <si>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</si>
  <si>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</si>
  <si>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</si>
  <si>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</si>
  <si>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</si>
  <si>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</si>
  <si>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</si>
  <si>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</si>
  <si>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</si>
  <si>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</si>
  <si>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</si>
  <si>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</si>
  <si>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</si>
  <si>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</si>
  <si>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</si>
  <si>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</si>
  <si>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</si>
  <si>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</si>
  <si>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</si>
  <si>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</si>
  <si>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</si>
  <si>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</si>
  <si>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</si>
  <si>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</si>
  <si>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</si>
  <si>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</si>
  <si>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</si>
  <si>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</si>
  <si>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</si>
  <si>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</si>
  <si>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</si>
  <si>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</si>
  <si>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</si>
  <si>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</si>
  <si>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</si>
  <si>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</si>
  <si>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</si>
  <si>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</si>
  <si>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</si>
  <si>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</si>
  <si>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</si>
  <si>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</si>
  <si>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</si>
  <si>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</si>
  <si>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</si>
  <si>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</si>
  <si>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</si>
  <si>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</si>
  <si>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</si>
  <si>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</si>
  <si>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</si>
  <si>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</si>
  <si>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</si>
  <si>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</si>
  <si>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</si>
  <si>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</si>
  <si>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</si>
  <si>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</si>
  <si>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</si>
  <si>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</si>
  <si>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</si>
  <si>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</si>
  <si>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</si>
  <si>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</si>
  <si>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</si>
  <si>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</si>
  <si>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</si>
  <si>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</si>
  <si>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</si>
  <si>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</si>
  <si>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</si>
  <si>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</si>
  <si>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</si>
  <si>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</si>
  <si>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</si>
  <si>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</si>
  <si>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</si>
  <si>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</si>
  <si>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</si>
  <si>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</si>
  <si>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</si>
  <si>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</si>
  <si>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</si>
  <si>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</si>
  <si>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</si>
  <si>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</si>
  <si>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</si>
  <si>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</si>
  <si>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</si>
  <si>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</si>
  <si>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</si>
  <si>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</si>
  <si>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</si>
  <si>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</si>
  <si>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</si>
  <si>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</si>
  <si>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</si>
  <si>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</si>
  <si>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</si>
  <si>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</si>
  <si>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</si>
  <si>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</si>
  <si>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</si>
  <si>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</si>
  <si>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</si>
  <si>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</si>
  <si>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</si>
  <si>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</si>
  <si>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</si>
  <si>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</si>
  <si>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</si>
  <si>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</si>
  <si>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</si>
  <si>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</si>
  <si>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</si>
  <si>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</si>
  <si>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</si>
  <si>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</si>
  <si>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</si>
  <si>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</si>
  <si>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</si>
  <si>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</si>
  <si>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</si>
  <si>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</si>
  <si>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</si>
  <si>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</si>
  <si>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</si>
  <si>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</si>
  <si>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</si>
  <si>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</si>
  <si>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</si>
  <si>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</si>
  <si>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</si>
  <si>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</si>
  <si>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</si>
  <si>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</si>
  <si>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</si>
  <si>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</si>
  <si>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</si>
  <si>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</si>
  <si>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</si>
  <si>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</si>
  <si>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</si>
  <si>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</si>
  <si>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</si>
  <si>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</si>
  <si>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</si>
  <si>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</si>
  <si>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</si>
  <si>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</si>
  <si>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</si>
  <si>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</si>
  <si>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</si>
  <si>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</si>
  <si>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</si>
  <si>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</si>
  <si>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</si>
  <si>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</si>
  <si>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</si>
  <si>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</si>
  <si>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</si>
  <si>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</si>
  <si>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</si>
  <si>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</si>
  <si>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</si>
  <si>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</si>
  <si>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</si>
  <si>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</si>
  <si>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</si>
  <si>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</si>
  <si>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</si>
  <si>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</si>
  <si>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</si>
  <si>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</si>
  <si>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</si>
  <si>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</si>
  <si>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</si>
  <si>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</si>
  <si>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</si>
  <si>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</si>
  <si>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</si>
  <si>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</si>
  <si>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</si>
  <si>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</si>
  <si>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</si>
  <si>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</si>
  <si>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</si>
  <si>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</si>
  <si>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</si>
  <si>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</si>
  <si>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</si>
  <si>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</si>
  <si>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</si>
  <si>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</si>
  <si>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</si>
  <si>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</si>
  <si>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</si>
  <si>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</si>
  <si>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</si>
  <si>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</si>
  <si>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</si>
  <si>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</si>
  <si>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</si>
  <si>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</si>
  <si>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</si>
  <si>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</si>
  <si>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</si>
  <si>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</si>
  <si>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</si>
  <si>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</si>
  <si>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</si>
  <si>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</si>
  <si>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</si>
  <si>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</si>
  <si>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</si>
  <si>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</si>
  <si>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</si>
  <si>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</si>
  <si>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</si>
  <si>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</si>
  <si>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</si>
  <si>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</si>
  <si>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</si>
  <si>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</si>
  <si>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</si>
  <si>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</si>
  <si>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</si>
  <si>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</si>
  <si>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</si>
  <si>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</si>
  <si>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</si>
  <si>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</si>
  <si>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</si>
  <si>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</si>
  <si>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</si>
  <si>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</si>
  <si>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</si>
  <si>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</si>
  <si>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</si>
  <si>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</si>
  <si>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</si>
  <si>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</si>
  <si>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</si>
  <si>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</si>
  <si>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</si>
  <si>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</si>
  <si>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</si>
  <si>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</si>
  <si>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</si>
  <si>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</si>
  <si>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</si>
  <si>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</si>
  <si>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</si>
  <si>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</si>
  <si>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</si>
  <si>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</si>
  <si>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</si>
  <si>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</si>
  <si>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</si>
  <si>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</si>
  <si>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</si>
  <si>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</si>
  <si>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</si>
  <si>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</si>
  <si>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</si>
  <si>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</si>
  <si>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</si>
  <si>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</si>
  <si>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</si>
  <si>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</si>
  <si>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</si>
  <si>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</si>
  <si>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</si>
  <si>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</si>
  <si>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</si>
  <si>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</si>
  <si>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</si>
  <si>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</si>
  <si>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</si>
  <si>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</si>
  <si>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</si>
  <si>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</si>
  <si>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</si>
  <si>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</si>
  <si>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</si>
  <si>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</si>
  <si>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</si>
  <si>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</si>
  <si>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</si>
  <si>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</si>
  <si>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</si>
  <si>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</si>
  <si>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</si>
  <si>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</si>
  <si>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</si>
  <si>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</si>
  <si>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</si>
  <si>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</si>
  <si>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</si>
  <si>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</si>
  <si>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</si>
  <si>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</si>
  <si>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</si>
  <si>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</si>
  <si>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</si>
  <si>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</si>
  <si>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</si>
  <si>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</si>
  <si>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</si>
  <si>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</si>
  <si>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</si>
  <si>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</si>
  <si>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</si>
  <si>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</si>
  <si>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</si>
  <si>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</si>
  <si>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</si>
  <si>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</si>
  <si>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</si>
  <si>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</si>
  <si>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</si>
  <si>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</si>
  <si>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</si>
  <si>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</si>
  <si>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</si>
  <si>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</si>
  <si>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</si>
  <si>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</si>
  <si>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</si>
  <si>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</si>
  <si>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</si>
  <si>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</si>
  <si>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</si>
  <si>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</si>
  <si>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</si>
  <si>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</si>
  <si>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</si>
  <si>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</si>
  <si>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</si>
  <si>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</si>
  <si>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</si>
  <si>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</si>
  <si>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</si>
  <si>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</si>
  <si>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</si>
  <si>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</si>
  <si>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</si>
  <si>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</si>
  <si>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</si>
  <si>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</si>
  <si>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</si>
  <si>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</si>
  <si>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</si>
  <si>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</si>
  <si>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</si>
  <si>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</si>
  <si>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</si>
  <si>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</si>
  <si>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</si>
  <si>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</si>
  <si>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</si>
  <si>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</si>
  <si>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</si>
  <si>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</si>
  <si>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</si>
  <si>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</si>
  <si>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</si>
  <si>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</si>
  <si>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</si>
  <si>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</si>
  <si>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</si>
  <si>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</si>
  <si>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</si>
  <si>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</si>
  <si>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</si>
  <si>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</si>
  <si>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</si>
  <si>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</si>
  <si>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</si>
  <si>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</si>
  <si>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</si>
  <si>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</si>
  <si>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</si>
  <si>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</si>
  <si>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</si>
  <si>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</si>
  <si>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</si>
  <si>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</si>
  <si>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</si>
  <si>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</si>
  <si>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</si>
  <si>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</si>
  <si>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</si>
  <si>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</si>
  <si>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</si>
  <si>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</si>
  <si>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</si>
  <si>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</si>
  <si>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</si>
  <si>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</si>
  <si>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</si>
  <si>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</si>
  <si>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</si>
  <si>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</si>
  <si>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</si>
  <si>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</si>
  <si>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</si>
  <si>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</si>
  <si>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</si>
  <si>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</si>
  <si>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</si>
  <si>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</si>
  <si>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</si>
  <si>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</si>
  <si>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</si>
  <si>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</si>
  <si>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</si>
  <si>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</si>
  <si>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</si>
  <si>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</si>
  <si>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</si>
  <si>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</si>
  <si>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</si>
  <si>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</si>
  <si>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</si>
  <si>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</si>
  <si>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</si>
  <si>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</si>
  <si>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</si>
  <si>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</si>
  <si>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</si>
  <si>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</si>
  <si>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</si>
  <si>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</si>
  <si>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</si>
  <si>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</si>
  <si>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</si>
  <si>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</si>
  <si>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</si>
  <si>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</si>
  <si>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</si>
  <si>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</si>
  <si>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</si>
  <si>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</si>
  <si>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</si>
  <si>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</si>
  <si>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</si>
  <si>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</si>
  <si>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</si>
  <si>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</si>
  <si>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</si>
  <si>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</si>
  <si>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</si>
  <si>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</si>
  <si>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</si>
  <si>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</si>
  <si>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</si>
  <si>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</si>
  <si>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</si>
  <si>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</si>
  <si>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</si>
  <si>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</si>
  <si>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</si>
  <si>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</si>
  <si>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</si>
  <si>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</si>
  <si>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</si>
  <si>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</si>
  <si>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</si>
  <si>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</si>
  <si>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</si>
  <si>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</si>
  <si>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</si>
  <si>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</si>
  <si>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</si>
  <si>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</si>
  <si>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</si>
  <si>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</si>
  <si>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</si>
  <si>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</si>
  <si>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</si>
  <si>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</si>
  <si>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</si>
  <si>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</si>
  <si>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</si>
  <si>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</si>
  <si>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</si>
  <si>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</si>
  <si>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</si>
  <si>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</si>
  <si>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</si>
  <si>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</si>
  <si>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</si>
  <si>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</si>
  <si>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</si>
  <si>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</si>
  <si>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</si>
  <si>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</si>
  <si>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</si>
  <si>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</si>
  <si>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</si>
  <si>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</si>
  <si>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</si>
  <si>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</si>
  <si>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</si>
  <si>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</si>
  <si>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</si>
  <si>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</si>
  <si>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</si>
  <si>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</si>
  <si>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</si>
  <si>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</si>
  <si>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</si>
  <si>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</si>
  <si>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</si>
  <si>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</si>
  <si>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</si>
  <si>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</si>
  <si>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</si>
  <si>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</si>
  <si>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</si>
  <si>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</si>
  <si>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</si>
  <si>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</si>
  <si>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</si>
  <si>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</si>
  <si>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</si>
  <si>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</si>
  <si>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</si>
  <si>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</si>
  <si>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</si>
  <si>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</si>
  <si>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</si>
  <si>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</si>
  <si>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</si>
  <si>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</si>
  <si>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</si>
  <si>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</si>
  <si>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</si>
  <si>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</si>
  <si>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</si>
  <si>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</si>
  <si>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</si>
  <si>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</si>
  <si>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</si>
  <si>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</si>
  <si>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</si>
  <si>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</si>
  <si>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</si>
  <si>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</si>
  <si>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</si>
  <si>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</si>
  <si>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</si>
  <si>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</si>
  <si>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</si>
  <si>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</si>
  <si>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</si>
  <si>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</si>
  <si>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M, B,AC</t>
  </si>
  <si>
    <t>B,O,AC,AD</t>
  </si>
  <si>
    <t>B,O,AC</t>
  </si>
  <si>
    <t>M, B,C,AC</t>
  </si>
  <si>
    <t>B,C,F,S,V,AC</t>
  </si>
  <si>
    <t>58001</t>
  </si>
  <si>
    <t>58002</t>
  </si>
  <si>
    <t>58005</t>
  </si>
  <si>
    <t>58007</t>
  </si>
  <si>
    <t>58150</t>
  </si>
  <si>
    <t>88TH HB730 PARENTCHILD</t>
  </si>
  <si>
    <t>28810</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</si>
  <si>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</si>
  <si>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</si>
  <si>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</si>
  <si>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</si>
  <si>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</si>
  <si>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</si>
  <si>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</si>
  <si>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</si>
  <si>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</si>
  <si>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</si>
  <si>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</si>
  <si>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</si>
  <si>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</si>
  <si>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</si>
  <si>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</si>
  <si>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</si>
  <si>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</si>
  <si>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</si>
  <si>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</si>
  <si>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</si>
  <si>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</si>
  <si>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</si>
  <si>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</si>
  <si>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</si>
  <si>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</si>
  <si>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</si>
  <si>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</si>
  <si>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</si>
  <si>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</si>
  <si>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C,,H,AC</t>
  </si>
  <si>
    <t>DFPS-2024-A-003</t>
  </si>
  <si>
    <t>Art IX, Sec 8.02, Reimbursements and Payments (2024-25 GAA)</t>
  </si>
  <si>
    <t>Request to Exceed CBC, CCDBG, FFTA</t>
  </si>
  <si>
    <t>B,T</t>
  </si>
  <si>
    <t>Art IX, Sec 14.03(h), Limitation on Expenditures - Capital Budget (2024-25 GAA)</t>
  </si>
  <si>
    <t>Rider 6 (b) (1) Strategy D.1.1, program expenditures by method of finance, data used to calculate the performance measure actuals, and performance measure targets, for each fiscal month in fiscal years 2019 through 2024</t>
  </si>
  <si>
    <t>Rider 6 (b) (1) Strategy B.1.1,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</si>
  <si>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</si>
  <si>
    <t>Art IX, Sec 8.01, Acceptance of Gifts of Money (2024-25 GAA)</t>
  </si>
  <si>
    <t>B, C, H, AC</t>
  </si>
  <si>
    <t>C, H</t>
  </si>
  <si>
    <t>B,E,I</t>
  </si>
  <si>
    <t>B,E,H,C</t>
  </si>
  <si>
    <t>B,C,E,F,I</t>
  </si>
  <si>
    <t>K,N</t>
  </si>
  <si>
    <t>E</t>
  </si>
  <si>
    <t>Art IX, Sec 17.16, Appropriation for a Salary Increase for General State Employees (2024-25 GAA)</t>
  </si>
  <si>
    <t>C,E,AC</t>
  </si>
  <si>
    <t>C,E,I,N,Q</t>
  </si>
  <si>
    <t>C,Q</t>
  </si>
  <si>
    <t>B,C,E,I,Q</t>
  </si>
  <si>
    <t>B,C,D,E</t>
  </si>
  <si>
    <t>B,C,E,I</t>
  </si>
  <si>
    <t>B,E,I,L</t>
  </si>
  <si>
    <t>B,E,H,L</t>
  </si>
  <si>
    <t>B,E</t>
  </si>
  <si>
    <t>B,E,I,S</t>
  </si>
  <si>
    <t>Article II, Special Provisions Relating to All Health and Human Services Agencies, Sec 6 (2024-25 GAA)</t>
  </si>
  <si>
    <t>B,C</t>
  </si>
  <si>
    <t>B,C,E,H,I,L,M,Q,S,T</t>
  </si>
  <si>
    <t>B,H,K,S,T,Q</t>
  </si>
  <si>
    <t xml:space="preserve">ELDER ABUSE PIP – EJAP </t>
  </si>
  <si>
    <t>93.698</t>
  </si>
  <si>
    <t>B,S,T</t>
  </si>
  <si>
    <t>The data contained in each report is through May 31, 2024</t>
  </si>
  <si>
    <t>Data Through May 31, 2024</t>
  </si>
  <si>
    <t>58008</t>
  </si>
  <si>
    <t>C,E</t>
  </si>
  <si>
    <t>B,E,S</t>
  </si>
  <si>
    <t>as of 05/31/2024</t>
  </si>
  <si>
    <t>DFPS-2024-A-004</t>
  </si>
  <si>
    <t>B,H</t>
  </si>
  <si>
    <t>B,H,I,AC</t>
  </si>
  <si>
    <t>Data Through May 2024</t>
  </si>
  <si>
    <t>Request authority to transfers funds for Fiscal Year 2024 and 2025 to address funding
needs</t>
  </si>
  <si>
    <t>YTD Expense as of 5/31/2024</t>
  </si>
  <si>
    <t>Actual Expenditures through May 2024, Projections after May 2024</t>
  </si>
  <si>
    <t>FTE Paid # After May 2024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</si>
</sst>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9">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
      <patternFill patternType="solid">
        <fgColor rgb="FFFFFF00"/>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206">
    <xf numFmtId="0" fontId="0" fillId="0" borderId="0"/>
    <xf numFmtId="43" fontId="148" fillId="0" borderId="0" applyFont="0" applyFill="0" applyBorder="0" applyAlignment="0" applyProtection="0"/>
    <xf numFmtId="44" fontId="148" fillId="0" borderId="0" applyFont="0" applyFill="0" applyBorder="0" applyAlignment="0" applyProtection="0"/>
    <xf numFmtId="0" fontId="152" fillId="0" borderId="0"/>
    <xf numFmtId="0" fontId="153" fillId="0" borderId="0" applyNumberFormat="0" applyFont="0" applyFill="0" applyBorder="0" applyAlignment="0" applyProtection="0">
      <alignment horizontal="left"/>
    </xf>
    <xf numFmtId="15" fontId="153" fillId="0" borderId="0" applyFont="0" applyFill="0" applyBorder="0" applyAlignment="0" applyProtection="0"/>
    <xf numFmtId="4" fontId="153" fillId="0" borderId="0" applyFont="0" applyFill="0" applyBorder="0" applyAlignment="0" applyProtection="0"/>
    <xf numFmtId="0" fontId="154" fillId="0" borderId="1">
      <alignment horizontal="center"/>
    </xf>
    <xf numFmtId="3" fontId="153" fillId="0" borderId="0" applyFont="0" applyFill="0" applyBorder="0" applyAlignment="0" applyProtection="0"/>
    <xf numFmtId="0" fontId="153" fillId="2" borderId="0" applyNumberFormat="0" applyFont="0" applyBorder="0" applyAlignment="0" applyProtection="0"/>
    <xf numFmtId="0" fontId="156" fillId="0" borderId="0"/>
    <xf numFmtId="0" fontId="156" fillId="0" borderId="0"/>
    <xf numFmtId="0" fontId="148" fillId="0" borderId="0"/>
    <xf numFmtId="43" fontId="157" fillId="0" borderId="0" applyFont="0" applyFill="0" applyBorder="0" applyAlignment="0" applyProtection="0"/>
    <xf numFmtId="44" fontId="157" fillId="0" borderId="0" applyFont="0" applyFill="0" applyBorder="0" applyAlignment="0" applyProtection="0"/>
    <xf numFmtId="0" fontId="147" fillId="0" borderId="0"/>
    <xf numFmtId="43" fontId="148" fillId="0" borderId="0" applyFont="0" applyFill="0" applyBorder="0" applyAlignment="0" applyProtection="0"/>
    <xf numFmtId="0" fontId="148" fillId="0" borderId="0"/>
    <xf numFmtId="43" fontId="148" fillId="0" borderId="0" applyFont="0" applyFill="0" applyBorder="0" applyAlignment="0" applyProtection="0"/>
    <xf numFmtId="43" fontId="15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47" fillId="0" borderId="0" applyFont="0" applyFill="0" applyBorder="0" applyAlignment="0" applyProtection="0"/>
    <xf numFmtId="168" fontId="156" fillId="0" borderId="0" applyFont="0" applyFill="0" applyBorder="0" applyAlignment="0" applyProtection="0"/>
    <xf numFmtId="0" fontId="159" fillId="0" borderId="0" applyNumberFormat="0" applyFill="0" applyBorder="0" applyAlignment="0" applyProtection="0"/>
    <xf numFmtId="0" fontId="147" fillId="0" borderId="0"/>
    <xf numFmtId="0" fontId="147" fillId="0" borderId="0"/>
    <xf numFmtId="0" fontId="147" fillId="0" borderId="0"/>
    <xf numFmtId="0" fontId="147" fillId="0" borderId="0"/>
    <xf numFmtId="0" fontId="147" fillId="0" borderId="0"/>
    <xf numFmtId="0" fontId="158" fillId="0" borderId="0"/>
    <xf numFmtId="0" fontId="147" fillId="0" borderId="0"/>
    <xf numFmtId="0" fontId="147" fillId="0" borderId="0"/>
    <xf numFmtId="0" fontId="147" fillId="0" borderId="0"/>
    <xf numFmtId="0" fontId="147" fillId="0" borderId="0"/>
    <xf numFmtId="0" fontId="158" fillId="0" borderId="0"/>
    <xf numFmtId="0" fontId="147" fillId="0" borderId="0"/>
    <xf numFmtId="0" fontId="147" fillId="0" borderId="0"/>
    <xf numFmtId="0" fontId="148" fillId="0" borderId="0"/>
    <xf numFmtId="9" fontId="148" fillId="0" borderId="0" applyFont="0" applyFill="0" applyBorder="0" applyAlignment="0" applyProtection="0"/>
    <xf numFmtId="0" fontId="147" fillId="0" borderId="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6"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8"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0"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3"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14"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9"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2"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1" fillId="15"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6"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19"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0"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1"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22"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7"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18"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2" fillId="23"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3" fillId="7" borderId="0" applyNumberFormat="0" applyBorder="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4" fillId="24" borderId="13"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0" fontId="165" fillId="25" borderId="14" applyNumberFormat="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5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7" fillId="8" borderId="0" applyNumberFormat="0" applyBorder="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8" fillId="0" borderId="15"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69" fillId="0" borderId="16"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17"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59" fillId="0" borderId="0" applyNumberFormat="0" applyFill="0" applyBorder="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73" fillId="11" borderId="13" applyNumberFormat="0" applyAlignment="0" applyProtection="0"/>
    <xf numFmtId="0" fontId="149" fillId="3" borderId="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4" fillId="0" borderId="18" applyNumberFormat="0" applyFill="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75" fillId="26" borderId="0" applyNumberFormat="0" applyBorder="0" applyAlignment="0" applyProtection="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57" fillId="0" borderId="0"/>
    <xf numFmtId="0" fontId="148" fillId="0" borderId="0"/>
    <xf numFmtId="0" fontId="176"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60" fillId="27" borderId="19" applyNumberFormat="0" applyFon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0" fontId="177" fillId="24" borderId="20" applyNumberFormat="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0" fontId="153" fillId="0" borderId="0" applyNumberFormat="0" applyFont="0" applyFill="0" applyBorder="0" applyAlignment="0" applyProtection="0">
      <alignment horizontal="left"/>
    </xf>
    <xf numFmtId="0" fontId="153" fillId="0" borderId="0" applyNumberFormat="0" applyFont="0" applyFill="0" applyBorder="0" applyAlignment="0" applyProtection="0">
      <alignment horizontal="left"/>
    </xf>
    <xf numFmtId="15" fontId="153" fillId="0" borderId="0" applyFont="0" applyFill="0" applyBorder="0" applyAlignment="0" applyProtection="0"/>
    <xf numFmtId="15" fontId="153" fillId="0" borderId="0" applyFont="0" applyFill="0" applyBorder="0" applyAlignment="0" applyProtection="0"/>
    <xf numFmtId="4" fontId="153" fillId="0" borderId="0" applyFont="0" applyFill="0" applyBorder="0" applyAlignment="0" applyProtection="0"/>
    <xf numFmtId="4" fontId="153" fillId="0" borderId="0" applyFont="0" applyFill="0" applyBorder="0" applyAlignment="0" applyProtection="0"/>
    <xf numFmtId="0" fontId="154" fillId="0" borderId="1">
      <alignment horizontal="center"/>
    </xf>
    <xf numFmtId="0" fontId="154" fillId="0" borderId="1">
      <alignment horizontal="center"/>
    </xf>
    <xf numFmtId="3" fontId="153" fillId="0" borderId="0" applyFont="0" applyFill="0" applyBorder="0" applyAlignment="0" applyProtection="0"/>
    <xf numFmtId="3" fontId="153" fillId="0" borderId="0" applyFont="0" applyFill="0" applyBorder="0" applyAlignment="0" applyProtection="0"/>
    <xf numFmtId="0" fontId="153" fillId="2" borderId="0" applyNumberFormat="0" applyFont="0" applyBorder="0" applyAlignment="0" applyProtection="0"/>
    <xf numFmtId="0" fontId="153" fillId="2" borderId="0" applyNumberFormat="0" applyFont="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79" fillId="0" borderId="21" applyNumberFormat="0" applyFill="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59" fillId="0" borderId="0" applyNumberFormat="0" applyFill="0" applyBorder="0" applyAlignment="0" applyProtection="0"/>
    <xf numFmtId="0" fontId="146" fillId="0" borderId="0"/>
    <xf numFmtId="44" fontId="148" fillId="0" borderId="0" applyFont="0" applyFill="0" applyBorder="0" applyAlignment="0" applyProtection="0"/>
    <xf numFmtId="9" fontId="146" fillId="0" borderId="0" applyFont="0" applyFill="0" applyBorder="0" applyAlignment="0" applyProtection="0"/>
    <xf numFmtId="0" fontId="148" fillId="0" borderId="0"/>
    <xf numFmtId="0" fontId="146" fillId="0" borderId="0"/>
    <xf numFmtId="0" fontId="145" fillId="0" borderId="0"/>
    <xf numFmtId="0" fontId="144" fillId="0" borderId="0"/>
    <xf numFmtId="0" fontId="181" fillId="0" borderId="0"/>
    <xf numFmtId="0" fontId="143" fillId="0" borderId="0"/>
    <xf numFmtId="9" fontId="143" fillId="0" borderId="0" applyFont="0" applyFill="0" applyBorder="0" applyAlignment="0" applyProtection="0"/>
    <xf numFmtId="0" fontId="143" fillId="0" borderId="0"/>
    <xf numFmtId="0" fontId="142" fillId="0" borderId="0"/>
    <xf numFmtId="9" fontId="142" fillId="0" borderId="0" applyFont="0" applyFill="0" applyBorder="0" applyAlignment="0" applyProtection="0"/>
    <xf numFmtId="0" fontId="142" fillId="0" borderId="0"/>
    <xf numFmtId="0" fontId="141" fillId="0" borderId="0"/>
    <xf numFmtId="9" fontId="141" fillId="0" borderId="0" applyFont="0" applyFill="0" applyBorder="0" applyAlignment="0" applyProtection="0"/>
    <xf numFmtId="0" fontId="141" fillId="0" borderId="0"/>
    <xf numFmtId="0" fontId="140" fillId="0" borderId="0"/>
    <xf numFmtId="9" fontId="140" fillId="0" borderId="0" applyFont="0" applyFill="0" applyBorder="0" applyAlignment="0" applyProtection="0"/>
    <xf numFmtId="0" fontId="140" fillId="0" borderId="0"/>
    <xf numFmtId="0" fontId="139" fillId="0" borderId="0"/>
    <xf numFmtId="9" fontId="139" fillId="0" borderId="0" applyFont="0" applyFill="0" applyBorder="0" applyAlignment="0" applyProtection="0"/>
    <xf numFmtId="0" fontId="139" fillId="0" borderId="0"/>
    <xf numFmtId="0" fontId="138" fillId="0" borderId="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0" fontId="138" fillId="0" borderId="0"/>
    <xf numFmtId="9" fontId="138" fillId="0" borderId="0" applyFont="0" applyFill="0" applyBorder="0" applyAlignment="0" applyProtection="0"/>
    <xf numFmtId="0" fontId="138" fillId="0" borderId="0"/>
    <xf numFmtId="0" fontId="138" fillId="0" borderId="0"/>
    <xf numFmtId="0" fontId="138" fillId="0" borderId="0"/>
    <xf numFmtId="0" fontId="157" fillId="0" borderId="0"/>
    <xf numFmtId="0" fontId="138" fillId="0" borderId="0"/>
    <xf numFmtId="9" fontId="138" fillId="0" borderId="0" applyFont="0" applyFill="0" applyBorder="0" applyAlignment="0" applyProtection="0"/>
    <xf numFmtId="0" fontId="138" fillId="0" borderId="0"/>
    <xf numFmtId="0" fontId="138" fillId="0" borderId="0"/>
    <xf numFmtId="9" fontId="138" fillId="0" borderId="0" applyFont="0" applyFill="0" applyBorder="0" applyAlignment="0" applyProtection="0"/>
    <xf numFmtId="0" fontId="138" fillId="0" borderId="0"/>
    <xf numFmtId="0" fontId="138" fillId="0" borderId="0"/>
    <xf numFmtId="9" fontId="138" fillId="0" borderId="0" applyFont="0" applyFill="0" applyBorder="0" applyAlignment="0" applyProtection="0"/>
    <xf numFmtId="0" fontId="138" fillId="0" borderId="0"/>
    <xf numFmtId="0" fontId="138" fillId="0" borderId="0"/>
    <xf numFmtId="9" fontId="138" fillId="0" borderId="0" applyFont="0" applyFill="0" applyBorder="0" applyAlignment="0" applyProtection="0"/>
    <xf numFmtId="0" fontId="138" fillId="0" borderId="0"/>
    <xf numFmtId="0" fontId="138" fillId="0" borderId="0"/>
    <xf numFmtId="9" fontId="138" fillId="0" borderId="0" applyFont="0" applyFill="0" applyBorder="0" applyAlignment="0" applyProtection="0"/>
    <xf numFmtId="0" fontId="138" fillId="0" borderId="0"/>
    <xf numFmtId="0" fontId="182" fillId="0" borderId="0"/>
    <xf numFmtId="0" fontId="183" fillId="0" borderId="0"/>
    <xf numFmtId="0" fontId="137" fillId="0" borderId="0"/>
    <xf numFmtId="9" fontId="137" fillId="0" borderId="0" applyFont="0" applyFill="0" applyBorder="0" applyAlignment="0" applyProtection="0"/>
    <xf numFmtId="0" fontId="137" fillId="0" borderId="0"/>
    <xf numFmtId="43" fontId="137" fillId="0" borderId="0" applyFont="0" applyFill="0" applyBorder="0" applyAlignment="0" applyProtection="0"/>
    <xf numFmtId="0" fontId="136" fillId="0" borderId="0"/>
    <xf numFmtId="9" fontId="136" fillId="0" borderId="0" applyFont="0" applyFill="0" applyBorder="0" applyAlignment="0" applyProtection="0"/>
    <xf numFmtId="0" fontId="136" fillId="0" borderId="0"/>
    <xf numFmtId="43" fontId="136" fillId="0" borderId="0" applyFont="0" applyFill="0" applyBorder="0" applyAlignment="0" applyProtection="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43" fontId="157" fillId="0" borderId="0" applyFont="0" applyFill="0" applyBorder="0" applyAlignment="0" applyProtection="0"/>
    <xf numFmtId="44" fontId="157" fillId="0" borderId="0" applyFont="0" applyFill="0" applyBorder="0" applyAlignment="0" applyProtection="0"/>
    <xf numFmtId="0" fontId="135" fillId="0" borderId="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0" fontId="135" fillId="0" borderId="0"/>
    <xf numFmtId="0" fontId="135" fillId="0" borderId="0"/>
    <xf numFmtId="0" fontId="135" fillId="0" borderId="0"/>
    <xf numFmtId="0" fontId="135" fillId="0" borderId="0"/>
    <xf numFmtId="0" fontId="135" fillId="0" borderId="0"/>
    <xf numFmtId="0" fontId="158" fillId="0" borderId="0"/>
    <xf numFmtId="0" fontId="135" fillId="0" borderId="0"/>
    <xf numFmtId="0" fontId="135" fillId="0" borderId="0"/>
    <xf numFmtId="0" fontId="135" fillId="0" borderId="0"/>
    <xf numFmtId="0" fontId="135" fillId="0" borderId="0"/>
    <xf numFmtId="0" fontId="158" fillId="0" borderId="0"/>
    <xf numFmtId="0" fontId="135" fillId="0" borderId="0"/>
    <xf numFmtId="0" fontId="135" fillId="0" borderId="0"/>
    <xf numFmtId="0" fontId="148" fillId="0" borderId="0"/>
    <xf numFmtId="9" fontId="148" fillId="0" borderId="0" applyFont="0" applyFill="0" applyBorder="0" applyAlignment="0" applyProtection="0"/>
    <xf numFmtId="0" fontId="135" fillId="0" borderId="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76" fillId="0" borderId="0"/>
    <xf numFmtId="0" fontId="148"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48" fillId="0" borderId="0" applyFont="0" applyFill="0" applyBorder="0" applyAlignment="0" applyProtection="0"/>
    <xf numFmtId="0" fontId="135" fillId="0" borderId="0"/>
    <xf numFmtId="9" fontId="135" fillId="0" borderId="0" applyFont="0" applyFill="0" applyBorder="0" applyAlignment="0" applyProtection="0"/>
    <xf numFmtId="0" fontId="135" fillId="0" borderId="0"/>
    <xf numFmtId="0" fontId="135" fillId="0" borderId="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0" fontId="135" fillId="0" borderId="0"/>
    <xf numFmtId="9" fontId="135" fillId="0" borderId="0" applyFont="0" applyFill="0" applyBorder="0" applyAlignment="0" applyProtection="0"/>
    <xf numFmtId="0" fontId="135" fillId="0" borderId="0"/>
    <xf numFmtId="0" fontId="135" fillId="0" borderId="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35" fillId="0" borderId="0"/>
    <xf numFmtId="9" fontId="135" fillId="0" borderId="0" applyFont="0" applyFill="0" applyBorder="0" applyAlignment="0" applyProtection="0"/>
    <xf numFmtId="0" fontId="135" fillId="0" borderId="0"/>
    <xf numFmtId="0" fontId="157" fillId="0" borderId="0"/>
    <xf numFmtId="0" fontId="157" fillId="0" borderId="0"/>
    <xf numFmtId="0" fontId="135" fillId="0" borderId="0"/>
    <xf numFmtId="0" fontId="134" fillId="0" borderId="0"/>
    <xf numFmtId="9" fontId="134" fillId="0" borderId="0" applyFont="0" applyFill="0" applyBorder="0" applyAlignment="0" applyProtection="0"/>
    <xf numFmtId="0" fontId="134" fillId="0" borderId="0"/>
    <xf numFmtId="43" fontId="134" fillId="0" borderId="0" applyFont="0" applyFill="0" applyBorder="0" applyAlignment="0" applyProtection="0"/>
    <xf numFmtId="0" fontId="134" fillId="0" borderId="0"/>
    <xf numFmtId="9" fontId="134" fillId="0" borderId="0" applyFont="0" applyFill="0" applyBorder="0" applyAlignment="0" applyProtection="0"/>
    <xf numFmtId="0" fontId="134" fillId="0" borderId="0"/>
    <xf numFmtId="9" fontId="134" fillId="0" borderId="0" applyFont="0" applyFill="0" applyBorder="0" applyAlignment="0" applyProtection="0"/>
    <xf numFmtId="0" fontId="134" fillId="0" borderId="0"/>
    <xf numFmtId="0" fontId="134" fillId="0" borderId="0"/>
    <xf numFmtId="0" fontId="134" fillId="0" borderId="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0" fontId="134" fillId="0" borderId="0"/>
    <xf numFmtId="9" fontId="134" fillId="0" borderId="0" applyFont="0" applyFill="0" applyBorder="0" applyAlignment="0" applyProtection="0"/>
    <xf numFmtId="0" fontId="134" fillId="0" borderId="0"/>
    <xf numFmtId="0" fontId="134" fillId="0" borderId="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0" fontId="134" fillId="0" borderId="0"/>
    <xf numFmtId="9" fontId="134" fillId="0" borderId="0" applyFont="0" applyFill="0" applyBorder="0" applyAlignment="0" applyProtection="0"/>
    <xf numFmtId="0" fontId="134" fillId="0" borderId="0"/>
    <xf numFmtId="0" fontId="134" fillId="0" borderId="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9" fontId="134" fillId="0" borderId="0" applyFont="0" applyFill="0" applyBorder="0" applyAlignment="0" applyProtection="0"/>
    <xf numFmtId="0" fontId="134" fillId="0" borderId="0"/>
    <xf numFmtId="0" fontId="134"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57" fillId="0" borderId="0" applyFont="0" applyFill="0" applyBorder="0" applyAlignment="0" applyProtection="0"/>
    <xf numFmtId="43" fontId="148" fillId="0" borderId="0" applyFont="0" applyFill="0" applyBorder="0" applyAlignment="0" applyProtection="0"/>
    <xf numFmtId="0" fontId="133" fillId="0" borderId="0"/>
    <xf numFmtId="0" fontId="132" fillId="0" borderId="0"/>
    <xf numFmtId="43" fontId="157" fillId="0" borderId="0" applyFont="0" applyFill="0" applyBorder="0" applyAlignment="0" applyProtection="0"/>
    <xf numFmtId="0" fontId="131" fillId="0" borderId="0"/>
    <xf numFmtId="0" fontId="148" fillId="0" borderId="0"/>
    <xf numFmtId="0" fontId="130" fillId="0" borderId="0"/>
    <xf numFmtId="0" fontId="213" fillId="0" borderId="0"/>
    <xf numFmtId="9" fontId="213" fillId="0" borderId="0" applyFont="0" applyFill="0" applyBorder="0" applyAlignment="0" applyProtection="0"/>
    <xf numFmtId="0" fontId="129" fillId="0" borderId="0"/>
    <xf numFmtId="43" fontId="129" fillId="0" borderId="0" applyFont="0" applyFill="0" applyBorder="0" applyAlignment="0" applyProtection="0"/>
    <xf numFmtId="0" fontId="128" fillId="0" borderId="0"/>
    <xf numFmtId="43" fontId="128" fillId="0" borderId="0" applyFont="0" applyFill="0" applyBorder="0" applyAlignment="0" applyProtection="0"/>
    <xf numFmtId="9" fontId="128" fillId="0" borderId="0" applyFont="0" applyFill="0" applyBorder="0" applyAlignment="0" applyProtection="0"/>
    <xf numFmtId="0" fontId="127" fillId="0" borderId="0"/>
    <xf numFmtId="43" fontId="127" fillId="0" borderId="0" applyFont="0" applyFill="0" applyBorder="0" applyAlignment="0" applyProtection="0"/>
    <xf numFmtId="0" fontId="214" fillId="0" borderId="0"/>
    <xf numFmtId="0" fontId="126" fillId="0" borderId="0"/>
    <xf numFmtId="43" fontId="126" fillId="0" borderId="0" applyFont="0" applyFill="0" applyBorder="0" applyAlignment="0" applyProtection="0"/>
    <xf numFmtId="0" fontId="125" fillId="0" borderId="0"/>
    <xf numFmtId="43" fontId="125" fillId="0" borderId="0" applyFont="0" applyFill="0" applyBorder="0" applyAlignment="0" applyProtection="0"/>
    <xf numFmtId="0" fontId="124" fillId="0" borderId="0"/>
    <xf numFmtId="43" fontId="124" fillId="0" borderId="0" applyFont="0" applyFill="0" applyBorder="0" applyAlignment="0" applyProtection="0"/>
    <xf numFmtId="0" fontId="123" fillId="0" borderId="0"/>
    <xf numFmtId="43" fontId="123" fillId="0" borderId="0" applyFont="0" applyFill="0" applyBorder="0" applyAlignment="0" applyProtection="0"/>
    <xf numFmtId="0" fontId="122" fillId="0" borderId="0"/>
    <xf numFmtId="43" fontId="122"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0" fillId="0" borderId="0"/>
    <xf numFmtId="43" fontId="120"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0" fontId="114"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0" fontId="217" fillId="0" borderId="0"/>
    <xf numFmtId="43" fontId="111"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218" fillId="0" borderId="0"/>
    <xf numFmtId="0" fontId="99" fillId="0" borderId="0"/>
    <xf numFmtId="43" fontId="99" fillId="0" borderId="0" applyFont="0" applyFill="0" applyBorder="0" applyAlignment="0" applyProtection="0"/>
    <xf numFmtId="0" fontId="98" fillId="0" borderId="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0" fontId="92" fillId="0" borderId="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159" fillId="0" borderId="0" applyNumberFormat="0" applyFill="0" applyBorder="0" applyAlignment="0" applyProtection="0"/>
    <xf numFmtId="0" fontId="89" fillId="0" borderId="0"/>
    <xf numFmtId="43" fontId="89" fillId="0" borderId="0" applyFont="0" applyFill="0" applyBorder="0" applyAlignment="0" applyProtection="0"/>
    <xf numFmtId="0" fontId="88" fillId="0" borderId="0"/>
    <xf numFmtId="0" fontId="87" fillId="0" borderId="0"/>
    <xf numFmtId="0" fontId="222" fillId="0" borderId="0" applyNumberFormat="0" applyFill="0" applyBorder="0" applyAlignment="0" applyProtection="0"/>
    <xf numFmtId="0" fontId="86" fillId="0" borderId="0"/>
    <xf numFmtId="43" fontId="86" fillId="0" borderId="0" applyFont="0" applyFill="0" applyBorder="0" applyAlignment="0" applyProtection="0"/>
    <xf numFmtId="0" fontId="157" fillId="0" borderId="0"/>
    <xf numFmtId="0" fontId="223" fillId="0" borderId="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79" fillId="0" borderId="0"/>
    <xf numFmtId="0" fontId="79" fillId="0" borderId="0"/>
    <xf numFmtId="0" fontId="78" fillId="0" borderId="0"/>
    <xf numFmtId="43" fontId="78" fillId="0" borderId="0" applyFont="0" applyFill="0" applyBorder="0" applyAlignment="0" applyProtection="0"/>
    <xf numFmtId="0" fontId="77" fillId="0" borderId="0"/>
    <xf numFmtId="0" fontId="224" fillId="0" borderId="0"/>
    <xf numFmtId="0" fontId="76" fillId="0" borderId="0"/>
    <xf numFmtId="43" fontId="76" fillId="0" borderId="0" applyFont="0" applyFill="0" applyBorder="0" applyAlignment="0" applyProtection="0"/>
    <xf numFmtId="0" fontId="225" fillId="0" borderId="0"/>
    <xf numFmtId="0" fontId="75" fillId="0" borderId="0"/>
    <xf numFmtId="0" fontId="74" fillId="0" borderId="0"/>
    <xf numFmtId="43" fontId="74" fillId="0" borderId="0" applyFont="0" applyFill="0" applyBorder="0" applyAlignment="0" applyProtection="0"/>
    <xf numFmtId="0" fontId="73" fillId="0" borderId="0"/>
    <xf numFmtId="0" fontId="72" fillId="0" borderId="0"/>
    <xf numFmtId="43" fontId="72" fillId="0" borderId="0" applyFont="0" applyFill="0" applyBorder="0" applyAlignment="0" applyProtection="0"/>
    <xf numFmtId="0" fontId="226"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227" fillId="0" borderId="0"/>
    <xf numFmtId="0" fontId="69" fillId="0" borderId="0"/>
    <xf numFmtId="0" fontId="68" fillId="0" borderId="0"/>
    <xf numFmtId="43" fontId="68" fillId="0" borderId="0" applyFont="0" applyFill="0" applyBorder="0" applyAlignment="0" applyProtection="0"/>
    <xf numFmtId="0" fontId="67" fillId="0" borderId="0"/>
    <xf numFmtId="0" fontId="67" fillId="0" borderId="0"/>
    <xf numFmtId="43" fontId="67" fillId="0" borderId="0" applyFont="0" applyFill="0" applyBorder="0" applyAlignment="0" applyProtection="0"/>
    <xf numFmtId="0" fontId="66" fillId="0" borderId="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228" fillId="0" borderId="0"/>
    <xf numFmtId="0" fontId="61" fillId="0" borderId="0"/>
    <xf numFmtId="0" fontId="229" fillId="0" borderId="0"/>
    <xf numFmtId="0" fontId="60" fillId="0" borderId="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230" fillId="0" borderId="0"/>
    <xf numFmtId="0" fontId="57" fillId="0" borderId="0"/>
    <xf numFmtId="43" fontId="57"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0" fontId="52"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0" fontId="48" fillId="0" borderId="0"/>
    <xf numFmtId="0" fontId="47" fillId="0" borderId="0"/>
    <xf numFmtId="43" fontId="47" fillId="0" borderId="0" applyFont="0" applyFill="0" applyBorder="0" applyAlignment="0" applyProtection="0"/>
    <xf numFmtId="0" fontId="47" fillId="0" borderId="0"/>
    <xf numFmtId="0" fontId="233" fillId="0" borderId="0"/>
    <xf numFmtId="43" fontId="110" fillId="0" borderId="0" applyFont="0" applyFill="0" applyBorder="0" applyAlignment="0" applyProtection="0"/>
    <xf numFmtId="0" fontId="46" fillId="0" borderId="0"/>
    <xf numFmtId="0" fontId="46"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3" fillId="0" borderId="0"/>
    <xf numFmtId="0" fontId="42" fillId="0" borderId="0"/>
    <xf numFmtId="43" fontId="42" fillId="0" borderId="0" applyFont="0" applyFill="0" applyBorder="0" applyAlignment="0" applyProtection="0"/>
    <xf numFmtId="0" fontId="41" fillId="0" borderId="0"/>
    <xf numFmtId="0" fontId="40" fillId="0" borderId="0"/>
    <xf numFmtId="43" fontId="40" fillId="0" borderId="0" applyFont="0" applyFill="0" applyBorder="0" applyAlignment="0" applyProtection="0"/>
    <xf numFmtId="0" fontId="39" fillId="0" borderId="0"/>
    <xf numFmtId="0" fontId="38"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110" fillId="0" borderId="0"/>
    <xf numFmtId="0" fontId="30" fillId="0" borderId="0"/>
    <xf numFmtId="43" fontId="30" fillId="0" borderId="0" applyFont="0" applyFill="0" applyBorder="0" applyAlignment="0" applyProtection="0"/>
    <xf numFmtId="0" fontId="29" fillId="0" borderId="0"/>
    <xf numFmtId="0" fontId="29" fillId="0" borderId="0"/>
    <xf numFmtId="0" fontId="28"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0" fontId="22" fillId="0" borderId="0"/>
    <xf numFmtId="0" fontId="21" fillId="0" borderId="0"/>
    <xf numFmtId="0" fontId="20" fillId="0" borderId="0"/>
    <xf numFmtId="0" fontId="19" fillId="0" borderId="0"/>
    <xf numFmtId="43" fontId="19" fillId="0" borderId="0" applyFont="0" applyFill="0" applyBorder="0" applyAlignment="0" applyProtection="0"/>
    <xf numFmtId="0" fontId="246" fillId="0" borderId="0"/>
    <xf numFmtId="0" fontId="18" fillId="0" borderId="0"/>
    <xf numFmtId="43" fontId="18" fillId="0" borderId="0" applyFont="0" applyFill="0" applyBorder="0" applyAlignment="0" applyProtection="0"/>
    <xf numFmtId="0" fontId="17" fillId="0" borderId="0"/>
    <xf numFmtId="0" fontId="16" fillId="0" borderId="0"/>
    <xf numFmtId="0" fontId="15" fillId="0" borderId="0"/>
    <xf numFmtId="43" fontId="15"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248" fillId="0" borderId="0"/>
    <xf numFmtId="0" fontId="14" fillId="0" borderId="0"/>
    <xf numFmtId="0" fontId="14" fillId="0" borderId="0"/>
    <xf numFmtId="0" fontId="176" fillId="0" borderId="0"/>
    <xf numFmtId="0" fontId="110" fillId="0" borderId="0"/>
    <xf numFmtId="43" fontId="110" fillId="0" borderId="0" applyFont="0" applyFill="0" applyBorder="0" applyAlignment="0" applyProtection="0"/>
    <xf numFmtId="0" fontId="14" fillId="0" borderId="0"/>
    <xf numFmtId="0" fontId="14"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78">
    <xf numFmtId="0" fontId="0" fillId="0" borderId="0" xfId="0"/>
    <xf numFmtId="0" fontId="155" fillId="0" borderId="0" xfId="0" applyFont="1" applyFill="1"/>
    <xf numFmtId="0" fontId="151" fillId="0" borderId="0" xfId="0" applyFont="1" applyFill="1" applyAlignment="1">
      <alignment horizontal="center"/>
    </xf>
    <xf numFmtId="0" fontId="148" fillId="0" borderId="0" xfId="0" applyFont="1"/>
    <xf numFmtId="0" fontId="185" fillId="0" borderId="0" xfId="0" applyFont="1" applyFill="1"/>
    <xf numFmtId="0" fontId="148" fillId="0" borderId="0" xfId="0" applyFont="1" applyFill="1"/>
    <xf numFmtId="3" fontId="148" fillId="0" borderId="0" xfId="0" applyNumberFormat="1" applyFont="1" applyFill="1"/>
    <xf numFmtId="0" fontId="155" fillId="0" borderId="0" xfId="0" applyFont="1"/>
    <xf numFmtId="0" fontId="186" fillId="0" borderId="0" xfId="3" applyFont="1" applyFill="1" applyAlignment="1">
      <alignment horizontal="center"/>
    </xf>
    <xf numFmtId="0" fontId="155" fillId="0" borderId="0" xfId="3" applyFont="1" applyFill="1"/>
    <xf numFmtId="0" fontId="185" fillId="0" borderId="0" xfId="3" applyFont="1" applyFill="1"/>
    <xf numFmtId="0" fontId="188" fillId="0" borderId="0" xfId="3" applyFont="1" applyFill="1"/>
    <xf numFmtId="49" fontId="188" fillId="0" borderId="0" xfId="3" applyNumberFormat="1" applyFont="1" applyFill="1" applyAlignment="1">
      <alignment horizontal="left" indent="1"/>
    </xf>
    <xf numFmtId="3" fontId="155" fillId="0" borderId="0" xfId="0" applyNumberFormat="1" applyFont="1" applyFill="1" applyAlignment="1"/>
    <xf numFmtId="3" fontId="155" fillId="0" borderId="0" xfId="0" applyNumberFormat="1" applyFont="1" applyFill="1"/>
    <xf numFmtId="0" fontId="190" fillId="0" borderId="0" xfId="0" applyFont="1" applyFill="1"/>
    <xf numFmtId="3" fontId="190" fillId="0" borderId="0" xfId="0" applyNumberFormat="1" applyFont="1" applyFill="1"/>
    <xf numFmtId="0" fontId="190" fillId="0" borderId="0" xfId="0" applyFont="1"/>
    <xf numFmtId="0" fontId="190" fillId="0" borderId="0" xfId="0" applyFont="1" applyFill="1" applyBorder="1"/>
    <xf numFmtId="0" fontId="189" fillId="5" borderId="23" xfId="3" applyFont="1" applyFill="1" applyBorder="1"/>
    <xf numFmtId="0" fontId="189" fillId="5" borderId="24" xfId="3" applyFont="1" applyFill="1" applyBorder="1" applyAlignment="1">
      <alignment horizontal="center" wrapText="1"/>
    </xf>
    <xf numFmtId="0" fontId="189" fillId="5" borderId="25" xfId="3" applyFont="1" applyFill="1" applyBorder="1" applyAlignment="1">
      <alignment horizontal="center"/>
    </xf>
    <xf numFmtId="38" fontId="190" fillId="0" borderId="27" xfId="1" applyNumberFormat="1" applyFont="1" applyBorder="1" applyAlignment="1">
      <alignment horizontal="right"/>
    </xf>
    <xf numFmtId="38" fontId="190" fillId="0" borderId="27" xfId="0" applyNumberFormat="1" applyFont="1" applyBorder="1"/>
    <xf numFmtId="0" fontId="190" fillId="0" borderId="29" xfId="0" applyFont="1" applyBorder="1"/>
    <xf numFmtId="0" fontId="189" fillId="5" borderId="27" xfId="3" applyFont="1" applyFill="1" applyBorder="1" applyAlignment="1">
      <alignment horizontal="center"/>
    </xf>
    <xf numFmtId="38" fontId="190" fillId="0" borderId="32" xfId="0" applyNumberFormat="1" applyFont="1" applyBorder="1"/>
    <xf numFmtId="0" fontId="190" fillId="0" borderId="0" xfId="3" applyFont="1" applyFill="1" applyAlignment="1">
      <alignment wrapText="1"/>
    </xf>
    <xf numFmtId="0" fontId="190" fillId="0" borderId="0" xfId="3" applyFont="1" applyFill="1"/>
    <xf numFmtId="43" fontId="193" fillId="0" borderId="0" xfId="1" applyFont="1" applyFill="1"/>
    <xf numFmtId="0" fontId="189" fillId="0" borderId="0" xfId="3" applyFont="1" applyFill="1"/>
    <xf numFmtId="0" fontId="189" fillId="0" borderId="0" xfId="3" applyFont="1" applyFill="1" applyBorder="1"/>
    <xf numFmtId="165" fontId="194" fillId="0" borderId="0" xfId="1" applyNumberFormat="1" applyFont="1" applyFill="1"/>
    <xf numFmtId="0" fontId="191" fillId="0" borderId="0" xfId="3" applyFont="1" applyFill="1"/>
    <xf numFmtId="0" fontId="192" fillId="0" borderId="0" xfId="3" applyFont="1" applyFill="1"/>
    <xf numFmtId="49" fontId="192" fillId="0" borderId="0" xfId="3" applyNumberFormat="1" applyFont="1" applyFill="1" applyAlignment="1">
      <alignment horizontal="left" wrapText="1"/>
    </xf>
    <xf numFmtId="49" fontId="190" fillId="0" borderId="0" xfId="3" applyNumberFormat="1" applyFont="1" applyFill="1" applyAlignment="1">
      <alignment horizontal="left" indent="1"/>
    </xf>
    <xf numFmtId="49" fontId="190" fillId="0" borderId="0" xfId="3" applyNumberFormat="1" applyFont="1" applyFill="1"/>
    <xf numFmtId="0" fontId="190" fillId="0" borderId="0" xfId="0" applyFont="1" applyFill="1" applyAlignment="1">
      <alignment horizontal="center"/>
    </xf>
    <xf numFmtId="3" fontId="190" fillId="0" borderId="0" xfId="0" applyNumberFormat="1" applyFont="1" applyFill="1" applyAlignment="1"/>
    <xf numFmtId="0" fontId="189" fillId="0" borderId="0" xfId="0" applyFont="1" applyFill="1" applyAlignment="1">
      <alignment horizontal="center"/>
    </xf>
    <xf numFmtId="0" fontId="192" fillId="0" borderId="0" xfId="0" applyFont="1"/>
    <xf numFmtId="0" fontId="187" fillId="0" borderId="0" xfId="3" applyFont="1" applyFill="1" applyAlignment="1">
      <alignment horizontal="centerContinuous"/>
    </xf>
    <xf numFmtId="165" fontId="195" fillId="0" borderId="0" xfId="1" applyNumberFormat="1" applyFont="1" applyFill="1" applyAlignment="1">
      <alignment horizontal="center"/>
    </xf>
    <xf numFmtId="0" fontId="195" fillId="0" borderId="0" xfId="3" applyFont="1" applyFill="1" applyAlignment="1">
      <alignment horizontal="center"/>
    </xf>
    <xf numFmtId="0" fontId="196" fillId="0" borderId="0" xfId="3" applyFont="1" applyFill="1"/>
    <xf numFmtId="0" fontId="151" fillId="0" borderId="0" xfId="3" applyFont="1" applyFill="1" applyAlignment="1">
      <alignment horizontal="centerContinuous"/>
    </xf>
    <xf numFmtId="165" fontId="197" fillId="0" borderId="0" xfId="1" applyNumberFormat="1" applyFont="1" applyFill="1" applyAlignment="1">
      <alignment horizontal="center"/>
    </xf>
    <xf numFmtId="0" fontId="197" fillId="0" borderId="0" xfId="3" applyFont="1" applyFill="1" applyAlignment="1">
      <alignment horizontal="center"/>
    </xf>
    <xf numFmtId="0" fontId="184" fillId="0" borderId="0" xfId="3" applyFont="1" applyFill="1"/>
    <xf numFmtId="0" fontId="192" fillId="0" borderId="28" xfId="0" applyFont="1" applyBorder="1"/>
    <xf numFmtId="0" fontId="192" fillId="0" borderId="2" xfId="0" applyFont="1" applyBorder="1"/>
    <xf numFmtId="0" fontId="192" fillId="0" borderId="26" xfId="0" applyFont="1" applyBorder="1"/>
    <xf numFmtId="0" fontId="192" fillId="0" borderId="0" xfId="0" applyFont="1" applyBorder="1"/>
    <xf numFmtId="0" fontId="191" fillId="5" borderId="26" xfId="3" applyFont="1" applyFill="1" applyBorder="1"/>
    <xf numFmtId="0" fontId="191" fillId="5" borderId="2" xfId="3" applyFont="1" applyFill="1" applyBorder="1" applyAlignment="1">
      <alignment horizontal="center" wrapText="1"/>
    </xf>
    <xf numFmtId="0" fontId="192" fillId="0" borderId="30" xfId="0" applyFont="1" applyBorder="1"/>
    <xf numFmtId="0" fontId="192" fillId="0" borderId="31" xfId="0" applyFont="1" applyBorder="1"/>
    <xf numFmtId="49" fontId="192" fillId="0" borderId="0" xfId="3" applyNumberFormat="1" applyFont="1" applyFill="1"/>
    <xf numFmtId="0" fontId="192" fillId="0" borderId="0" xfId="0" applyFont="1" applyFill="1"/>
    <xf numFmtId="5" fontId="190" fillId="0" borderId="0" xfId="0" applyNumberFormat="1" applyFont="1" applyFill="1" applyBorder="1" applyAlignment="1">
      <alignment vertical="center"/>
    </xf>
    <xf numFmtId="37" fontId="190" fillId="0" borderId="0" xfId="0" applyNumberFormat="1" applyFont="1" applyFill="1" applyBorder="1" applyAlignment="1">
      <alignment vertical="center"/>
    </xf>
    <xf numFmtId="0" fontId="185" fillId="0" borderId="0" xfId="0" applyFont="1" applyFill="1" applyAlignment="1">
      <alignment vertical="center"/>
    </xf>
    <xf numFmtId="43" fontId="155" fillId="0" borderId="0" xfId="1" applyFont="1" applyFill="1" applyAlignment="1">
      <alignment vertical="center"/>
    </xf>
    <xf numFmtId="0" fontId="155" fillId="0" borderId="0" xfId="0" applyFont="1" applyFill="1" applyAlignment="1">
      <alignment vertical="center"/>
    </xf>
    <xf numFmtId="43" fontId="148" fillId="0" borderId="0" xfId="1" applyFont="1" applyFill="1" applyAlignment="1">
      <alignment vertical="center"/>
    </xf>
    <xf numFmtId="0" fontId="148" fillId="0" borderId="0" xfId="0" applyFont="1" applyFill="1" applyAlignment="1">
      <alignment vertical="center"/>
    </xf>
    <xf numFmtId="43" fontId="190" fillId="0" borderId="0" xfId="1" applyFont="1" applyFill="1" applyAlignment="1">
      <alignment vertical="center"/>
    </xf>
    <xf numFmtId="0" fontId="190" fillId="0" borderId="0" xfId="0" applyFont="1" applyFill="1" applyAlignment="1">
      <alignment vertical="center"/>
    </xf>
    <xf numFmtId="5" fontId="199" fillId="0" borderId="0" xfId="0" applyNumberFormat="1" applyFont="1" applyFill="1" applyBorder="1" applyAlignment="1">
      <alignment vertical="center"/>
    </xf>
    <xf numFmtId="164" fontId="190" fillId="0" borderId="0" xfId="0" applyNumberFormat="1" applyFont="1" applyFill="1" applyBorder="1" applyAlignment="1">
      <alignment vertical="center"/>
    </xf>
    <xf numFmtId="37" fontId="199" fillId="0" borderId="0" xfId="0" applyNumberFormat="1" applyFont="1" applyFill="1" applyBorder="1" applyAlignment="1">
      <alignment vertical="center"/>
    </xf>
    <xf numFmtId="164" fontId="199" fillId="0" borderId="0" xfId="0" applyNumberFormat="1" applyFont="1" applyFill="1" applyBorder="1" applyAlignment="1">
      <alignment vertical="center"/>
    </xf>
    <xf numFmtId="0" fontId="190" fillId="0" borderId="0" xfId="0" applyFont="1" applyFill="1" applyBorder="1" applyAlignment="1">
      <alignment vertical="center"/>
    </xf>
    <xf numFmtId="3" fontId="190" fillId="0" borderId="0" xfId="0" applyNumberFormat="1" applyFont="1" applyFill="1" applyBorder="1" applyAlignment="1">
      <alignment vertical="center"/>
    </xf>
    <xf numFmtId="3" fontId="190" fillId="0" borderId="0" xfId="0" applyNumberFormat="1" applyFont="1" applyFill="1" applyAlignment="1">
      <alignment vertical="center"/>
    </xf>
    <xf numFmtId="3" fontId="190" fillId="0" borderId="0" xfId="0" applyNumberFormat="1" applyFont="1" applyFill="1" applyAlignment="1">
      <alignment horizontal="left" vertical="center"/>
    </xf>
    <xf numFmtId="3" fontId="148" fillId="0" borderId="0" xfId="0" applyNumberFormat="1" applyFont="1" applyFill="1" applyAlignment="1">
      <alignment vertical="center"/>
    </xf>
    <xf numFmtId="3" fontId="148" fillId="0" borderId="0" xfId="0" applyNumberFormat="1" applyFont="1" applyFill="1" applyAlignment="1">
      <alignment horizontal="left" vertical="center"/>
    </xf>
    <xf numFmtId="0" fontId="198" fillId="4" borderId="12" xfId="0" applyFont="1" applyFill="1" applyBorder="1" applyAlignment="1">
      <alignment vertical="center"/>
    </xf>
    <xf numFmtId="0" fontId="190" fillId="0" borderId="0" xfId="0" applyFont="1" applyFill="1" applyAlignment="1">
      <alignment horizontal="left" vertical="center"/>
    </xf>
    <xf numFmtId="164" fontId="189" fillId="0" borderId="0" xfId="0" applyNumberFormat="1" applyFont="1" applyFill="1" applyAlignment="1">
      <alignment horizontal="left" vertical="center"/>
    </xf>
    <xf numFmtId="3" fontId="204" fillId="0" borderId="0" xfId="0" applyNumberFormat="1" applyFont="1" applyFill="1"/>
    <xf numFmtId="41" fontId="202" fillId="0" borderId="0" xfId="4300" applyNumberFormat="1" applyFont="1"/>
    <xf numFmtId="41" fontId="202" fillId="0" borderId="0" xfId="50939" applyNumberFormat="1" applyFont="1" applyAlignment="1"/>
    <xf numFmtId="41" fontId="200" fillId="0" borderId="0" xfId="50939" applyNumberFormat="1" applyFont="1" applyFill="1" applyBorder="1" applyAlignment="1"/>
    <xf numFmtId="41" fontId="200" fillId="0" borderId="0" xfId="50939" applyNumberFormat="1" applyFont="1" applyBorder="1" applyAlignment="1"/>
    <xf numFmtId="41" fontId="200" fillId="0" borderId="11" xfId="50939" applyNumberFormat="1" applyFont="1" applyBorder="1" applyAlignment="1"/>
    <xf numFmtId="41" fontId="202" fillId="0" borderId="0" xfId="4300" applyNumberFormat="1" applyFont="1" applyFill="1" applyAlignment="1">
      <alignment horizontal="left"/>
    </xf>
    <xf numFmtId="165" fontId="202" fillId="0" borderId="0" xfId="1" applyNumberFormat="1" applyFont="1" applyAlignment="1"/>
    <xf numFmtId="0" fontId="202" fillId="0" borderId="0" xfId="50939" applyFont="1" applyAlignment="1"/>
    <xf numFmtId="169" fontId="202" fillId="0" borderId="0" xfId="50939" applyNumberFormat="1" applyFont="1" applyAlignment="1"/>
    <xf numFmtId="41" fontId="202" fillId="0" borderId="0" xfId="16" applyNumberFormat="1" applyFont="1"/>
    <xf numFmtId="0" fontId="202" fillId="0" borderId="0" xfId="50939" applyFont="1" applyAlignment="1">
      <alignment horizontal="left"/>
    </xf>
    <xf numFmtId="165" fontId="202" fillId="0" borderId="0" xfId="2234" applyNumberFormat="1" applyFont="1" applyAlignment="1"/>
    <xf numFmtId="0" fontId="202" fillId="0" borderId="0" xfId="4300" applyFont="1" applyBorder="1"/>
    <xf numFmtId="41" fontId="202" fillId="0" borderId="0" xfId="16" applyNumberFormat="1" applyFont="1" applyAlignment="1"/>
    <xf numFmtId="0" fontId="200" fillId="0" borderId="0" xfId="50939" applyFont="1" applyAlignment="1"/>
    <xf numFmtId="0" fontId="202" fillId="0" borderId="0" xfId="4300" applyFont="1"/>
    <xf numFmtId="8" fontId="202" fillId="0" borderId="0" xfId="4300" applyNumberFormat="1" applyFont="1"/>
    <xf numFmtId="0" fontId="202" fillId="0" borderId="0" xfId="50939" applyFont="1" applyFill="1" applyAlignment="1"/>
    <xf numFmtId="165" fontId="202" fillId="0" borderId="0" xfId="1" applyNumberFormat="1" applyFont="1" applyFill="1" applyAlignment="1"/>
    <xf numFmtId="165" fontId="202" fillId="0" borderId="0" xfId="2234" applyNumberFormat="1" applyFont="1" applyFill="1" applyAlignment="1"/>
    <xf numFmtId="43" fontId="206" fillId="0" borderId="0" xfId="1" applyFont="1" applyFill="1" applyAlignment="1">
      <alignment horizontal="center" vertical="center"/>
    </xf>
    <xf numFmtId="43" fontId="202" fillId="0" borderId="0" xfId="1" applyFont="1" applyFill="1" applyAlignment="1">
      <alignment vertical="center"/>
    </xf>
    <xf numFmtId="0" fontId="200" fillId="3" borderId="10" xfId="0" applyFont="1" applyFill="1" applyBorder="1" applyAlignment="1">
      <alignment vertical="center"/>
    </xf>
    <xf numFmtId="0" fontId="200" fillId="3" borderId="33" xfId="0" applyFont="1" applyFill="1" applyBorder="1" applyAlignment="1">
      <alignment horizontal="center" vertical="center"/>
    </xf>
    <xf numFmtId="3" fontId="200" fillId="3" borderId="2" xfId="0" applyNumberFormat="1" applyFont="1" applyFill="1" applyBorder="1" applyAlignment="1">
      <alignment horizontal="center" vertical="center" wrapText="1"/>
    </xf>
    <xf numFmtId="3" fontId="200" fillId="3" borderId="2" xfId="0" applyNumberFormat="1" applyFont="1" applyFill="1" applyBorder="1" applyAlignment="1">
      <alignment horizontal="center" vertical="center"/>
    </xf>
    <xf numFmtId="5" fontId="203" fillId="0" borderId="0" xfId="10" applyNumberFormat="1" applyFont="1" applyFill="1" applyBorder="1" applyAlignment="1">
      <alignment horizontal="left" vertical="center"/>
    </xf>
    <xf numFmtId="5" fontId="203" fillId="0" borderId="0" xfId="10" applyNumberFormat="1" applyFont="1" applyFill="1" applyBorder="1" applyAlignment="1">
      <alignment vertical="center"/>
    </xf>
    <xf numFmtId="42" fontId="202" fillId="0" borderId="0" xfId="1" applyNumberFormat="1" applyFont="1" applyFill="1" applyBorder="1" applyAlignment="1">
      <alignment horizontal="left" vertical="center"/>
    </xf>
    <xf numFmtId="42" fontId="202" fillId="0" borderId="0" xfId="1" applyNumberFormat="1" applyFont="1" applyFill="1" applyBorder="1" applyAlignment="1">
      <alignment horizontal="center" vertical="center"/>
    </xf>
    <xf numFmtId="42" fontId="202" fillId="0" borderId="0" xfId="1" applyNumberFormat="1" applyFont="1" applyBorder="1" applyAlignment="1">
      <alignment horizontal="center" vertical="center"/>
    </xf>
    <xf numFmtId="165" fontId="202" fillId="0" borderId="0" xfId="1" applyNumberFormat="1" applyFont="1" applyFill="1" applyBorder="1" applyAlignment="1">
      <alignment vertical="center"/>
    </xf>
    <xf numFmtId="164" fontId="200" fillId="0" borderId="4" xfId="10" applyNumberFormat="1" applyFont="1" applyFill="1" applyBorder="1" applyAlignment="1">
      <alignment horizontal="left" vertical="center"/>
    </xf>
    <xf numFmtId="0" fontId="202" fillId="0" borderId="8" xfId="10" applyFont="1" applyBorder="1" applyAlignment="1">
      <alignment horizontal="center" vertical="center"/>
    </xf>
    <xf numFmtId="42" fontId="200" fillId="0" borderId="2" xfId="1" applyNumberFormat="1" applyFont="1" applyFill="1" applyBorder="1" applyAlignment="1">
      <alignment horizontal="left" vertical="center"/>
    </xf>
    <xf numFmtId="42" fontId="200" fillId="0" borderId="2" xfId="1" applyNumberFormat="1" applyFont="1" applyFill="1" applyBorder="1" applyAlignment="1">
      <alignment horizontal="center" vertical="center"/>
    </xf>
    <xf numFmtId="37" fontId="203" fillId="0" borderId="0" xfId="10" applyNumberFormat="1" applyFont="1" applyFill="1" applyBorder="1" applyAlignment="1">
      <alignment horizontal="left" vertical="center"/>
    </xf>
    <xf numFmtId="0" fontId="203" fillId="0" borderId="0" xfId="10" applyFont="1" applyFill="1" applyBorder="1" applyAlignment="1">
      <alignment vertical="center"/>
    </xf>
    <xf numFmtId="37" fontId="200" fillId="0" borderId="4" xfId="10" applyNumberFormat="1" applyFont="1" applyFill="1" applyBorder="1" applyAlignment="1">
      <alignment horizontal="left" vertical="center"/>
    </xf>
    <xf numFmtId="37" fontId="203" fillId="0" borderId="0" xfId="10" applyNumberFormat="1" applyFont="1" applyFill="1" applyBorder="1" applyAlignment="1">
      <alignment vertical="center"/>
    </xf>
    <xf numFmtId="0" fontId="203" fillId="0" borderId="0" xfId="10" applyFont="1" applyFill="1" applyBorder="1" applyAlignment="1">
      <alignment horizontal="left" vertical="center"/>
    </xf>
    <xf numFmtId="164" fontId="200" fillId="0" borderId="0" xfId="10" applyNumberFormat="1" applyFont="1" applyFill="1" applyBorder="1" applyAlignment="1">
      <alignment horizontal="left" vertical="center"/>
    </xf>
    <xf numFmtId="0" fontId="202" fillId="0" borderId="0" xfId="10" applyFont="1" applyBorder="1" applyAlignment="1">
      <alignment horizontal="center" vertical="center"/>
    </xf>
    <xf numFmtId="42" fontId="200" fillId="0" borderId="0" xfId="1" applyNumberFormat="1" applyFont="1" applyFill="1" applyBorder="1" applyAlignment="1">
      <alignment horizontal="left" vertical="center"/>
    </xf>
    <xf numFmtId="42" fontId="200" fillId="0" borderId="0" xfId="1" applyNumberFormat="1" applyFont="1" applyFill="1" applyBorder="1" applyAlignment="1">
      <alignment horizontal="center" vertical="center"/>
    </xf>
    <xf numFmtId="164" fontId="200" fillId="0" borderId="34" xfId="10" applyNumberFormat="1" applyFont="1" applyFill="1" applyBorder="1" applyAlignment="1">
      <alignment horizontal="left" vertical="center"/>
    </xf>
    <xf numFmtId="164" fontId="202" fillId="0" borderId="35" xfId="10" applyNumberFormat="1" applyFont="1" applyFill="1" applyBorder="1" applyAlignment="1">
      <alignment vertical="center"/>
    </xf>
    <xf numFmtId="42" fontId="200" fillId="0" borderId="37" xfId="1" applyNumberFormat="1" applyFont="1" applyFill="1" applyBorder="1" applyAlignment="1">
      <alignment horizontal="left" vertical="center"/>
    </xf>
    <xf numFmtId="0" fontId="205" fillId="0" borderId="0" xfId="10" applyFont="1" applyFill="1" applyBorder="1" applyAlignment="1">
      <alignment horizontal="left" vertical="center"/>
    </xf>
    <xf numFmtId="0" fontId="207" fillId="0" borderId="0" xfId="10" applyFont="1" applyFill="1" applyBorder="1" applyAlignment="1">
      <alignment horizontal="left" vertical="center"/>
    </xf>
    <xf numFmtId="164" fontId="203" fillId="0" borderId="0" xfId="10" applyNumberFormat="1" applyFont="1" applyFill="1" applyBorder="1" applyAlignment="1">
      <alignment horizontal="left" vertical="center"/>
    </xf>
    <xf numFmtId="164" fontId="203" fillId="0" borderId="0" xfId="10" applyNumberFormat="1" applyFont="1" applyFill="1" applyBorder="1" applyAlignment="1">
      <alignment horizontal="center" vertical="center"/>
    </xf>
    <xf numFmtId="164" fontId="202" fillId="0" borderId="11" xfId="10" applyNumberFormat="1" applyFont="1" applyFill="1" applyBorder="1" applyAlignment="1">
      <alignment vertical="center"/>
    </xf>
    <xf numFmtId="0" fontId="155" fillId="0" borderId="0" xfId="0" applyFont="1" applyFill="1" applyBorder="1" applyAlignment="1">
      <alignment vertical="center"/>
    </xf>
    <xf numFmtId="3" fontId="155" fillId="0" borderId="0" xfId="0" applyNumberFormat="1" applyFont="1" applyFill="1" applyBorder="1" applyAlignment="1">
      <alignment vertical="center"/>
    </xf>
    <xf numFmtId="3" fontId="155" fillId="0" borderId="0" xfId="0" applyNumberFormat="1" applyFont="1" applyFill="1" applyBorder="1" applyAlignment="1">
      <alignment horizontal="left" vertical="center"/>
    </xf>
    <xf numFmtId="43" fontId="155" fillId="0" borderId="0" xfId="1" applyFont="1" applyFill="1" applyBorder="1" applyAlignment="1">
      <alignment vertical="center"/>
    </xf>
    <xf numFmtId="3" fontId="155" fillId="0" borderId="0" xfId="0" applyNumberFormat="1" applyFont="1" applyFill="1" applyAlignment="1">
      <alignment vertical="center"/>
    </xf>
    <xf numFmtId="3" fontId="155" fillId="0" borderId="0" xfId="0" applyNumberFormat="1" applyFont="1" applyFill="1" applyAlignment="1">
      <alignment horizontal="left" vertical="center"/>
    </xf>
    <xf numFmtId="0" fontId="200" fillId="0" borderId="0" xfId="0" applyFont="1" applyFill="1" applyAlignment="1">
      <alignment vertical="center"/>
    </xf>
    <xf numFmtId="0" fontId="202" fillId="0" borderId="0" xfId="0" applyFont="1" applyFill="1" applyAlignment="1">
      <alignment vertical="center"/>
    </xf>
    <xf numFmtId="3" fontId="202" fillId="0" borderId="0" xfId="0" applyNumberFormat="1" applyFont="1" applyFill="1" applyAlignment="1">
      <alignment vertical="center"/>
    </xf>
    <xf numFmtId="3" fontId="202" fillId="0" borderId="0" xfId="0" applyNumberFormat="1" applyFont="1" applyFill="1" applyAlignment="1">
      <alignment horizontal="left" vertical="center"/>
    </xf>
    <xf numFmtId="0" fontId="202" fillId="0" borderId="0" xfId="0" applyFont="1" applyFill="1" applyAlignment="1">
      <alignment vertical="top" wrapText="1"/>
    </xf>
    <xf numFmtId="0" fontId="205" fillId="0" borderId="0" xfId="0" applyFont="1" applyFill="1" applyBorder="1" applyAlignment="1">
      <alignment horizontal="centerContinuous"/>
    </xf>
    <xf numFmtId="0" fontId="200" fillId="0" borderId="0" xfId="0" applyFont="1" applyFill="1" applyBorder="1" applyAlignment="1">
      <alignment horizontal="centerContinuous"/>
    </xf>
    <xf numFmtId="0" fontId="202" fillId="0" borderId="0" xfId="0" applyFont="1" applyFill="1"/>
    <xf numFmtId="0" fontId="200" fillId="0" borderId="0" xfId="0" applyFont="1" applyFill="1" applyAlignment="1">
      <alignment horizontal="center"/>
    </xf>
    <xf numFmtId="3" fontId="202" fillId="0" borderId="0" xfId="0" applyNumberFormat="1" applyFont="1" applyFill="1" applyAlignment="1"/>
    <xf numFmtId="3" fontId="202" fillId="0" borderId="0" xfId="0" applyNumberFormat="1" applyFont="1" applyFill="1"/>
    <xf numFmtId="0" fontId="200" fillId="3" borderId="7" xfId="0" applyFont="1" applyFill="1" applyBorder="1"/>
    <xf numFmtId="3" fontId="200" fillId="3" borderId="7" xfId="0" applyNumberFormat="1" applyFont="1" applyFill="1" applyBorder="1" applyAlignment="1">
      <alignment horizontal="center"/>
    </xf>
    <xf numFmtId="3" fontId="200" fillId="5" borderId="5" xfId="0" applyNumberFormat="1" applyFont="1" applyFill="1" applyBorder="1" applyAlignment="1">
      <alignment horizontal="center"/>
    </xf>
    <xf numFmtId="3" fontId="200" fillId="3" borderId="5" xfId="0" applyNumberFormat="1" applyFont="1" applyFill="1" applyBorder="1" applyAlignment="1">
      <alignment horizontal="center"/>
    </xf>
    <xf numFmtId="0" fontId="200" fillId="3" borderId="10" xfId="11" applyFont="1" applyFill="1" applyBorder="1" applyAlignment="1">
      <alignment horizontal="center"/>
    </xf>
    <xf numFmtId="3" fontId="200" fillId="3" borderId="10" xfId="11" applyNumberFormat="1" applyFont="1" applyFill="1" applyBorder="1" applyAlignment="1">
      <alignment horizontal="center"/>
    </xf>
    <xf numFmtId="3" fontId="200" fillId="3" borderId="22" xfId="11" applyNumberFormat="1" applyFont="1" applyFill="1" applyBorder="1" applyAlignment="1">
      <alignment horizontal="center"/>
    </xf>
    <xf numFmtId="3" fontId="200" fillId="5" borderId="22" xfId="11" applyNumberFormat="1" applyFont="1" applyFill="1" applyBorder="1" applyAlignment="1">
      <alignment horizontal="center"/>
    </xf>
    <xf numFmtId="3" fontId="200" fillId="3" borderId="22" xfId="0" applyNumberFormat="1" applyFont="1" applyFill="1" applyBorder="1" applyAlignment="1">
      <alignment horizontal="center"/>
    </xf>
    <xf numFmtId="0" fontId="200" fillId="0" borderId="0" xfId="11" applyFont="1" applyFill="1" applyBorder="1" applyAlignment="1">
      <alignment horizontal="center"/>
    </xf>
    <xf numFmtId="3" fontId="200" fillId="0" borderId="0" xfId="11" applyNumberFormat="1" applyFont="1" applyFill="1" applyBorder="1" applyAlignment="1">
      <alignment horizontal="center"/>
    </xf>
    <xf numFmtId="3" fontId="200" fillId="0" borderId="0" xfId="0" applyNumberFormat="1" applyFont="1" applyFill="1" applyBorder="1" applyAlignment="1">
      <alignment horizontal="center"/>
    </xf>
    <xf numFmtId="0" fontId="203" fillId="0" borderId="0" xfId="10" applyFont="1" applyFill="1" applyBorder="1" applyAlignment="1">
      <alignment horizontal="left"/>
    </xf>
    <xf numFmtId="3" fontId="203" fillId="0" borderId="0" xfId="10" quotePrefix="1" applyNumberFormat="1" applyFont="1" applyFill="1" applyBorder="1" applyAlignment="1">
      <alignment horizontal="center"/>
    </xf>
    <xf numFmtId="42" fontId="202" fillId="0" borderId="0" xfId="0" applyNumberFormat="1" applyFont="1" applyFill="1" applyBorder="1" applyAlignment="1"/>
    <xf numFmtId="43" fontId="202" fillId="0" borderId="0" xfId="1" applyFont="1" applyFill="1"/>
    <xf numFmtId="1" fontId="203" fillId="0" borderId="0" xfId="10" quotePrefix="1" applyNumberFormat="1" applyFont="1" applyFill="1" applyBorder="1" applyAlignment="1">
      <alignment horizontal="center"/>
    </xf>
    <xf numFmtId="164" fontId="200" fillId="0" borderId="4" xfId="10" applyNumberFormat="1" applyFont="1" applyFill="1" applyBorder="1" applyAlignment="1">
      <alignment horizontal="left" indent="3"/>
    </xf>
    <xf numFmtId="164" fontId="205" fillId="0" borderId="8" xfId="10" quotePrefix="1" applyNumberFormat="1" applyFont="1" applyFill="1" applyBorder="1" applyAlignment="1">
      <alignment horizontal="center"/>
    </xf>
    <xf numFmtId="42" fontId="200" fillId="0" borderId="2" xfId="0" applyNumberFormat="1" applyFont="1" applyFill="1" applyBorder="1" applyAlignment="1"/>
    <xf numFmtId="164" fontId="205" fillId="0" borderId="0" xfId="10" applyNumberFormat="1" applyFont="1" applyFill="1" applyBorder="1" applyAlignment="1">
      <alignment horizontal="left" indent="3"/>
    </xf>
    <xf numFmtId="164" fontId="205" fillId="0" borderId="0" xfId="10" quotePrefix="1" applyNumberFormat="1" applyFont="1" applyFill="1" applyBorder="1" applyAlignment="1">
      <alignment horizontal="center"/>
    </xf>
    <xf numFmtId="42" fontId="200" fillId="0" borderId="0" xfId="0" applyNumberFormat="1" applyFont="1" applyFill="1" applyBorder="1" applyAlignment="1"/>
    <xf numFmtId="0" fontId="203" fillId="0" borderId="0" xfId="0" applyFont="1" applyFill="1" applyBorder="1" applyAlignment="1">
      <alignment horizontal="left"/>
    </xf>
    <xf numFmtId="3" fontId="203" fillId="0" borderId="0" xfId="0" quotePrefix="1" applyNumberFormat="1" applyFont="1" applyFill="1" applyBorder="1" applyAlignment="1">
      <alignment horizontal="center"/>
    </xf>
    <xf numFmtId="164" fontId="205" fillId="0" borderId="8" xfId="10" applyNumberFormat="1" applyFont="1" applyFill="1" applyBorder="1" applyAlignment="1">
      <alignment horizontal="center"/>
    </xf>
    <xf numFmtId="164" fontId="205" fillId="0" borderId="0" xfId="10" applyNumberFormat="1" applyFont="1" applyFill="1" applyBorder="1" applyAlignment="1">
      <alignment horizontal="center"/>
    </xf>
    <xf numFmtId="0" fontId="203" fillId="0" borderId="0" xfId="10" applyFont="1" applyBorder="1"/>
    <xf numFmtId="0" fontId="203" fillId="0" borderId="0" xfId="10" quotePrefix="1" applyFont="1" applyBorder="1" applyAlignment="1">
      <alignment horizontal="center"/>
    </xf>
    <xf numFmtId="0" fontId="203" fillId="0" borderId="0" xfId="10" applyFont="1" applyBorder="1" applyAlignment="1">
      <alignment horizontal="center"/>
    </xf>
    <xf numFmtId="164" fontId="203" fillId="0" borderId="0" xfId="10" applyNumberFormat="1" applyFont="1" applyFill="1" applyBorder="1" applyAlignment="1">
      <alignment horizontal="left"/>
    </xf>
    <xf numFmtId="164" fontId="203" fillId="0" borderId="0" xfId="10" quotePrefix="1" applyNumberFormat="1" applyFont="1" applyFill="1" applyBorder="1" applyAlignment="1">
      <alignment horizontal="center"/>
    </xf>
    <xf numFmtId="0" fontId="203" fillId="0" borderId="0" xfId="10" applyFont="1" applyFill="1" applyBorder="1"/>
    <xf numFmtId="0" fontId="203" fillId="0" borderId="0" xfId="10" quotePrefix="1" applyFont="1" applyFill="1" applyBorder="1" applyAlignment="1">
      <alignment horizontal="center"/>
    </xf>
    <xf numFmtId="0" fontId="203" fillId="0" borderId="0" xfId="10" applyFont="1" applyBorder="1" applyAlignment="1">
      <alignment horizontal="center" wrapText="1"/>
    </xf>
    <xf numFmtId="42" fontId="200" fillId="0" borderId="8" xfId="0" applyNumberFormat="1" applyFont="1" applyFill="1" applyBorder="1" applyAlignment="1"/>
    <xf numFmtId="0" fontId="203" fillId="0" borderId="0" xfId="10" applyFont="1" applyBorder="1" applyAlignment="1">
      <alignment horizontal="left"/>
    </xf>
    <xf numFmtId="164" fontId="200" fillId="0" borderId="8" xfId="10" applyNumberFormat="1" applyFont="1" applyFill="1" applyBorder="1" applyAlignment="1">
      <alignment horizontal="center"/>
    </xf>
    <xf numFmtId="164" fontId="200" fillId="0" borderId="0" xfId="10" applyNumberFormat="1" applyFont="1" applyFill="1" applyBorder="1" applyAlignment="1">
      <alignment horizontal="left" indent="3"/>
    </xf>
    <xf numFmtId="164" fontId="200" fillId="0" borderId="0" xfId="10" applyNumberFormat="1" applyFont="1" applyFill="1" applyBorder="1" applyAlignment="1">
      <alignment horizontal="center"/>
    </xf>
    <xf numFmtId="164" fontId="200" fillId="0" borderId="34" xfId="10" applyNumberFormat="1" applyFont="1" applyFill="1" applyBorder="1"/>
    <xf numFmtId="164" fontId="200" fillId="0" borderId="35" xfId="10" applyNumberFormat="1" applyFont="1" applyFill="1" applyBorder="1" applyAlignment="1">
      <alignment horizontal="center"/>
    </xf>
    <xf numFmtId="42" fontId="200" fillId="0" borderId="35" xfId="0" applyNumberFormat="1" applyFont="1" applyFill="1" applyBorder="1" applyAlignment="1"/>
    <xf numFmtId="42" fontId="200" fillId="0" borderId="37" xfId="0" applyNumberFormat="1" applyFont="1" applyFill="1" applyBorder="1" applyAlignment="1"/>
    <xf numFmtId="0" fontId="205" fillId="0" borderId="0" xfId="0" applyFont="1" applyFill="1" applyAlignment="1">
      <alignment horizontal="centerContinuous"/>
    </xf>
    <xf numFmtId="0" fontId="200" fillId="0" borderId="0" xfId="0" applyFont="1" applyFill="1" applyAlignment="1">
      <alignment horizontal="centerContinuous"/>
    </xf>
    <xf numFmtId="0" fontId="202" fillId="5" borderId="9" xfId="0" applyFont="1" applyFill="1" applyBorder="1" applyAlignment="1">
      <alignment horizontal="center"/>
    </xf>
    <xf numFmtId="0" fontId="202" fillId="5" borderId="5" xfId="0" applyFont="1" applyFill="1" applyBorder="1" applyAlignment="1"/>
    <xf numFmtId="0" fontId="202" fillId="5" borderId="5" xfId="0" applyFont="1" applyFill="1" applyBorder="1" applyAlignment="1">
      <alignment horizontal="center"/>
    </xf>
    <xf numFmtId="0" fontId="202" fillId="5" borderId="6" xfId="0" applyFont="1" applyFill="1" applyBorder="1" applyAlignment="1">
      <alignment horizontal="center"/>
    </xf>
    <xf numFmtId="0" fontId="205" fillId="3" borderId="10" xfId="0" applyFont="1" applyFill="1" applyBorder="1" applyAlignment="1">
      <alignment horizontal="center" vertical="center"/>
    </xf>
    <xf numFmtId="0" fontId="205" fillId="3" borderId="3" xfId="0" applyFont="1" applyFill="1" applyBorder="1" applyAlignment="1">
      <alignment horizontal="center" vertical="center"/>
    </xf>
    <xf numFmtId="3" fontId="200" fillId="3" borderId="22" xfId="0" applyNumberFormat="1" applyFont="1" applyFill="1" applyBorder="1" applyAlignment="1">
      <alignment horizontal="center" vertical="center"/>
    </xf>
    <xf numFmtId="3" fontId="205" fillId="3" borderId="3" xfId="0" applyNumberFormat="1" applyFont="1" applyFill="1" applyBorder="1" applyAlignment="1">
      <alignment horizontal="center" vertical="center" wrapText="1"/>
    </xf>
    <xf numFmtId="3" fontId="200" fillId="3" borderId="3" xfId="0" applyNumberFormat="1" applyFont="1" applyFill="1" applyBorder="1" applyAlignment="1">
      <alignment horizontal="center" vertical="center" wrapText="1"/>
    </xf>
    <xf numFmtId="3" fontId="200" fillId="3" borderId="11" xfId="0" applyNumberFormat="1" applyFont="1" applyFill="1" applyBorder="1" applyAlignment="1">
      <alignment horizontal="center" vertical="center" wrapText="1"/>
    </xf>
    <xf numFmtId="3" fontId="200" fillId="3" borderId="22" xfId="0" applyNumberFormat="1" applyFont="1" applyFill="1" applyBorder="1" applyAlignment="1">
      <alignment horizontal="center" vertical="center" wrapText="1"/>
    </xf>
    <xf numFmtId="3" fontId="200" fillId="3" borderId="33" xfId="0" applyNumberFormat="1" applyFont="1" applyFill="1" applyBorder="1" applyAlignment="1">
      <alignment horizontal="center" vertical="center" wrapText="1"/>
    </xf>
    <xf numFmtId="0" fontId="205" fillId="0" borderId="0" xfId="0" applyFont="1" applyFill="1" applyBorder="1" applyAlignment="1">
      <alignment horizontal="center" vertical="center"/>
    </xf>
    <xf numFmtId="3" fontId="200" fillId="0" borderId="0" xfId="0" applyNumberFormat="1" applyFont="1" applyFill="1" applyBorder="1" applyAlignment="1">
      <alignment horizontal="center" vertical="center"/>
    </xf>
    <xf numFmtId="3" fontId="205" fillId="0" borderId="0" xfId="0" applyNumberFormat="1" applyFont="1" applyFill="1" applyBorder="1" applyAlignment="1">
      <alignment horizontal="center" vertical="center" wrapText="1"/>
    </xf>
    <xf numFmtId="3" fontId="200" fillId="0" borderId="0" xfId="0" applyNumberFormat="1" applyFont="1" applyFill="1" applyBorder="1" applyAlignment="1">
      <alignment horizontal="center" vertical="center" wrapText="1"/>
    </xf>
    <xf numFmtId="42" fontId="202" fillId="0" borderId="0" xfId="0" applyNumberFormat="1" applyFont="1" applyFill="1" applyBorder="1" applyAlignment="1">
      <alignment horizontal="right" vertical="center"/>
    </xf>
    <xf numFmtId="42" fontId="200" fillId="0" borderId="2" xfId="0" applyNumberFormat="1" applyFont="1" applyFill="1" applyBorder="1" applyAlignment="1">
      <alignment horizontal="right" vertical="center"/>
    </xf>
    <xf numFmtId="5" fontId="200" fillId="0" borderId="0" xfId="0" applyNumberFormat="1" applyFont="1" applyFill="1" applyBorder="1" applyAlignment="1">
      <alignment horizontal="left" vertical="center"/>
    </xf>
    <xf numFmtId="37" fontId="200" fillId="0" borderId="0" xfId="0" applyNumberFormat="1" applyFont="1" applyFill="1" applyBorder="1" applyAlignment="1">
      <alignment horizontal="left" vertical="center"/>
    </xf>
    <xf numFmtId="164" fontId="205" fillId="0" borderId="36" xfId="10" applyNumberFormat="1" applyFont="1" applyFill="1" applyBorder="1" applyAlignment="1">
      <alignment horizontal="left" vertical="center"/>
    </xf>
    <xf numFmtId="0" fontId="202" fillId="0" borderId="0" xfId="0" applyFont="1" applyFill="1" applyBorder="1" applyAlignment="1">
      <alignment horizontal="center"/>
    </xf>
    <xf numFmtId="0" fontId="202" fillId="5" borderId="7" xfId="0" applyFont="1" applyFill="1" applyBorder="1" applyAlignment="1">
      <alignment horizontal="center"/>
    </xf>
    <xf numFmtId="0" fontId="205" fillId="0" borderId="0" xfId="3" applyFont="1" applyFill="1" applyAlignment="1">
      <alignment horizontal="centerContinuous"/>
    </xf>
    <xf numFmtId="0" fontId="200" fillId="0" borderId="0" xfId="3" applyFont="1" applyFill="1" applyAlignment="1">
      <alignment horizontal="centerContinuous"/>
    </xf>
    <xf numFmtId="0" fontId="208" fillId="0" borderId="0" xfId="3" applyFont="1" applyFill="1" applyAlignment="1">
      <alignment horizontal="center"/>
    </xf>
    <xf numFmtId="49" fontId="208" fillId="0" borderId="0" xfId="3" applyNumberFormat="1" applyFont="1" applyFill="1" applyAlignment="1">
      <alignment horizontal="left" indent="1"/>
    </xf>
    <xf numFmtId="0" fontId="200" fillId="3" borderId="0" xfId="3" applyFont="1" applyFill="1" applyBorder="1" applyAlignment="1">
      <alignment horizontal="center" wrapText="1"/>
    </xf>
    <xf numFmtId="0" fontId="155" fillId="0" borderId="0" xfId="3" applyFont="1" applyFill="1" applyAlignment="1">
      <alignment wrapText="1"/>
    </xf>
    <xf numFmtId="0" fontId="202" fillId="0" borderId="0" xfId="3" applyFont="1" applyFill="1" applyBorder="1"/>
    <xf numFmtId="49" fontId="202" fillId="0" borderId="0" xfId="3" applyNumberFormat="1" applyFont="1" applyFill="1" applyBorder="1" applyAlignment="1">
      <alignment horizontal="left" indent="1"/>
    </xf>
    <xf numFmtId="0" fontId="202" fillId="0" borderId="0" xfId="3" applyFont="1" applyFill="1"/>
    <xf numFmtId="0" fontId="203" fillId="0" borderId="0" xfId="1" quotePrefix="1" applyNumberFormat="1" applyFont="1" applyFill="1" applyBorder="1" applyAlignment="1">
      <alignment vertical="top"/>
    </xf>
    <xf numFmtId="165" fontId="203" fillId="0" borderId="0" xfId="1" applyNumberFormat="1" applyFont="1" applyFill="1" applyBorder="1" applyAlignment="1">
      <alignment vertical="top" wrapText="1"/>
    </xf>
    <xf numFmtId="166" fontId="202" fillId="0" borderId="0" xfId="2" applyNumberFormat="1" applyFont="1" applyFill="1" applyBorder="1"/>
    <xf numFmtId="49" fontId="202" fillId="0" borderId="0" xfId="2" applyNumberFormat="1" applyFont="1" applyFill="1" applyBorder="1" applyAlignment="1">
      <alignment horizontal="center"/>
    </xf>
    <xf numFmtId="43" fontId="209" fillId="0" borderId="0" xfId="1" applyFont="1" applyFill="1"/>
    <xf numFmtId="0" fontId="200" fillId="0" borderId="2" xfId="3" applyFont="1" applyFill="1" applyBorder="1" applyAlignment="1"/>
    <xf numFmtId="0" fontId="205" fillId="0" borderId="2" xfId="3" applyFont="1" applyFill="1" applyBorder="1"/>
    <xf numFmtId="166" fontId="200" fillId="0" borderId="2" xfId="2" applyNumberFormat="1" applyFont="1" applyFill="1" applyBorder="1"/>
    <xf numFmtId="165" fontId="210" fillId="0" borderId="0" xfId="1" applyNumberFormat="1" applyFont="1" applyFill="1" applyBorder="1"/>
    <xf numFmtId="165" fontId="208" fillId="0" borderId="0" xfId="1" applyNumberFormat="1" applyFont="1" applyFill="1" applyBorder="1" applyAlignment="1">
      <alignment horizontal="center"/>
    </xf>
    <xf numFmtId="165" fontId="211" fillId="0" borderId="0" xfId="1" applyNumberFormat="1" applyFont="1" applyFill="1" applyBorder="1"/>
    <xf numFmtId="49" fontId="210" fillId="0" borderId="0" xfId="1" applyNumberFormat="1" applyFont="1" applyFill="1" applyBorder="1" applyAlignment="1">
      <alignment horizontal="center"/>
    </xf>
    <xf numFmtId="43" fontId="210" fillId="0" borderId="0" xfId="1" applyFont="1" applyFill="1" applyBorder="1" applyAlignment="1">
      <alignment horizontal="center"/>
    </xf>
    <xf numFmtId="0" fontId="200" fillId="0" borderId="37" xfId="3" applyFont="1" applyFill="1" applyBorder="1"/>
    <xf numFmtId="0" fontId="205" fillId="0" borderId="37" xfId="3" applyFont="1" applyFill="1" applyBorder="1"/>
    <xf numFmtId="166" fontId="200" fillId="0" borderId="37" xfId="2" applyNumberFormat="1" applyFont="1" applyFill="1" applyBorder="1"/>
    <xf numFmtId="0" fontId="207" fillId="0" borderId="0" xfId="3" applyFont="1" applyFill="1" applyBorder="1"/>
    <xf numFmtId="0" fontId="205" fillId="0" borderId="0" xfId="3" applyFont="1" applyFill="1" applyBorder="1"/>
    <xf numFmtId="166" fontId="200" fillId="0" borderId="0" xfId="2" applyNumberFormat="1" applyFont="1" applyFill="1" applyBorder="1"/>
    <xf numFmtId="49" fontId="200" fillId="0" borderId="0" xfId="2" applyNumberFormat="1" applyFont="1" applyFill="1" applyBorder="1" applyAlignment="1">
      <alignment horizontal="center"/>
    </xf>
    <xf numFmtId="43" fontId="200" fillId="0" borderId="0" xfId="1" applyFont="1" applyFill="1" applyBorder="1" applyAlignment="1">
      <alignment horizontal="center"/>
    </xf>
    <xf numFmtId="0" fontId="203" fillId="0" borderId="0" xfId="3" applyFont="1" applyFill="1" applyBorder="1" applyAlignment="1">
      <alignment horizontal="left" indent="1"/>
    </xf>
    <xf numFmtId="0" fontId="203" fillId="0" borderId="0" xfId="3" applyFont="1" applyFill="1" applyBorder="1"/>
    <xf numFmtId="0" fontId="205" fillId="0" borderId="0" xfId="3" applyFont="1" applyFill="1" applyBorder="1" applyAlignment="1">
      <alignment horizontal="left" indent="1"/>
    </xf>
    <xf numFmtId="166" fontId="203" fillId="0" borderId="0" xfId="2" applyNumberFormat="1" applyFont="1" applyFill="1" applyBorder="1"/>
    <xf numFmtId="49" fontId="203" fillId="0" borderId="0" xfId="2" applyNumberFormat="1" applyFont="1" applyFill="1" applyBorder="1" applyAlignment="1">
      <alignment horizontal="center"/>
    </xf>
    <xf numFmtId="0" fontId="202" fillId="0" borderId="0" xfId="3" applyFont="1" applyFill="1" applyBorder="1" applyAlignment="1">
      <alignment horizontal="left" indent="1"/>
    </xf>
    <xf numFmtId="166" fontId="209" fillId="0" borderId="0" xfId="3" applyNumberFormat="1" applyFont="1" applyFill="1" applyBorder="1"/>
    <xf numFmtId="0" fontId="200" fillId="0" borderId="0" xfId="3" applyFont="1" applyFill="1" applyBorder="1"/>
    <xf numFmtId="49" fontId="203" fillId="0" borderId="0" xfId="3" applyNumberFormat="1" applyFont="1" applyFill="1" applyAlignment="1">
      <alignment wrapText="1"/>
    </xf>
    <xf numFmtId="43" fontId="203" fillId="0" borderId="0" xfId="1" applyFont="1" applyFill="1" applyAlignment="1">
      <alignment wrapText="1"/>
    </xf>
    <xf numFmtId="0" fontId="202" fillId="0" borderId="0" xfId="0" applyFont="1"/>
    <xf numFmtId="49" fontId="203" fillId="0" borderId="0" xfId="3" applyNumberFormat="1" applyFont="1" applyFill="1" applyAlignment="1">
      <alignment horizontal="left" wrapText="1"/>
    </xf>
    <xf numFmtId="0" fontId="202" fillId="0" borderId="0" xfId="4300" applyFont="1" applyFill="1"/>
    <xf numFmtId="0" fontId="200" fillId="0" borderId="0" xfId="4300" applyFont="1" applyAlignment="1"/>
    <xf numFmtId="0" fontId="200" fillId="0" borderId="0" xfId="4300" applyFont="1" applyAlignment="1">
      <alignment horizontal="center"/>
    </xf>
    <xf numFmtId="38" fontId="202" fillId="0" borderId="43" xfId="4300" applyNumberFormat="1" applyFont="1" applyBorder="1" applyAlignment="1">
      <alignment horizontal="center"/>
    </xf>
    <xf numFmtId="38" fontId="202" fillId="0" borderId="38" xfId="4300" applyNumberFormat="1" applyFont="1" applyBorder="1" applyAlignment="1">
      <alignment horizontal="center"/>
    </xf>
    <xf numFmtId="38" fontId="202" fillId="0" borderId="38" xfId="4300" applyNumberFormat="1" applyFont="1" applyFill="1" applyBorder="1" applyAlignment="1">
      <alignment horizontal="center"/>
    </xf>
    <xf numFmtId="38" fontId="202" fillId="0" borderId="39" xfId="4300" applyNumberFormat="1" applyFont="1" applyBorder="1" applyAlignment="1">
      <alignment horizontal="center"/>
    </xf>
    <xf numFmtId="38" fontId="202" fillId="0" borderId="0" xfId="4300" applyNumberFormat="1" applyFont="1" applyBorder="1" applyAlignment="1">
      <alignment horizontal="center" vertical="center" wrapText="1"/>
    </xf>
    <xf numFmtId="38" fontId="202" fillId="0" borderId="46" xfId="4300" applyNumberFormat="1" applyFont="1" applyBorder="1" applyAlignment="1">
      <alignment horizontal="center" vertical="center" wrapText="1"/>
    </xf>
    <xf numFmtId="41" fontId="202" fillId="0" borderId="48" xfId="4300" applyNumberFormat="1" applyFont="1" applyFill="1" applyBorder="1"/>
    <xf numFmtId="41" fontId="202" fillId="0" borderId="49" xfId="4300" applyNumberFormat="1" applyFont="1" applyFill="1" applyBorder="1"/>
    <xf numFmtId="0" fontId="200" fillId="28" borderId="42" xfId="4300" applyFont="1" applyFill="1" applyBorder="1" applyAlignment="1">
      <alignment horizontal="center" wrapText="1"/>
    </xf>
    <xf numFmtId="0" fontId="202" fillId="0" borderId="28" xfId="4300" applyFont="1" applyBorder="1"/>
    <xf numFmtId="0" fontId="205" fillId="0" borderId="41" xfId="4300" applyFont="1" applyFill="1" applyBorder="1" applyAlignment="1">
      <alignment horizontal="right" wrapText="1"/>
    </xf>
    <xf numFmtId="0" fontId="205" fillId="0" borderId="0" xfId="4300" applyFont="1" applyFill="1" applyBorder="1" applyAlignment="1">
      <alignment horizontal="right" wrapText="1"/>
    </xf>
    <xf numFmtId="0" fontId="202" fillId="28" borderId="40" xfId="4300" applyFont="1" applyFill="1" applyBorder="1"/>
    <xf numFmtId="0" fontId="202" fillId="0" borderId="0" xfId="4300" applyFont="1" applyAlignment="1">
      <alignment horizontal="center"/>
    </xf>
    <xf numFmtId="0" fontId="202" fillId="0" borderId="0" xfId="4300" applyFont="1" applyFill="1" applyBorder="1"/>
    <xf numFmtId="38" fontId="200" fillId="0" borderId="0" xfId="4300" applyNumberFormat="1" applyFont="1" applyBorder="1"/>
    <xf numFmtId="0" fontId="203" fillId="0" borderId="0" xfId="0" applyFont="1" applyFill="1"/>
    <xf numFmtId="0" fontId="202" fillId="0" borderId="0" xfId="0" applyFont="1" applyBorder="1" applyAlignment="1">
      <alignment horizontal="center"/>
    </xf>
    <xf numFmtId="37" fontId="202" fillId="0" borderId="0" xfId="0" applyNumberFormat="1" applyFont="1" applyBorder="1" applyAlignment="1">
      <alignment horizontal="center"/>
    </xf>
    <xf numFmtId="0" fontId="200" fillId="3" borderId="10" xfId="0" applyFont="1" applyFill="1" applyBorder="1" applyAlignment="1">
      <alignment horizontal="center" vertical="center"/>
    </xf>
    <xf numFmtId="0" fontId="200" fillId="3" borderId="3" xfId="0" applyFont="1" applyFill="1" applyBorder="1" applyAlignment="1">
      <alignment horizontal="center" vertical="center"/>
    </xf>
    <xf numFmtId="3" fontId="200" fillId="3" borderId="33" xfId="0" applyNumberFormat="1" applyFont="1" applyFill="1" applyBorder="1" applyAlignment="1">
      <alignment horizontal="center" vertical="center"/>
    </xf>
    <xf numFmtId="3" fontId="205" fillId="3" borderId="8" xfId="0" applyNumberFormat="1" applyFont="1" applyFill="1" applyBorder="1" applyAlignment="1">
      <alignment horizontal="center" vertical="center" wrapText="1"/>
    </xf>
    <xf numFmtId="3" fontId="205" fillId="3" borderId="2" xfId="0" applyNumberFormat="1" applyFont="1" applyFill="1" applyBorder="1" applyAlignment="1">
      <alignment horizontal="center" vertical="center" wrapText="1"/>
    </xf>
    <xf numFmtId="3" fontId="200" fillId="3" borderId="4" xfId="0" applyNumberFormat="1" applyFont="1" applyFill="1" applyBorder="1" applyAlignment="1">
      <alignment horizontal="center" vertical="center" wrapText="1"/>
    </xf>
    <xf numFmtId="42" fontId="202" fillId="0" borderId="0" xfId="0" applyNumberFormat="1" applyFont="1" applyFill="1" applyBorder="1" applyAlignment="1">
      <alignment vertical="center"/>
    </xf>
    <xf numFmtId="42" fontId="200" fillId="0" borderId="2" xfId="0" applyNumberFormat="1" applyFont="1" applyFill="1" applyBorder="1" applyAlignment="1">
      <alignment vertical="center"/>
    </xf>
    <xf numFmtId="164" fontId="200" fillId="0" borderId="0" xfId="0" applyNumberFormat="1" applyFont="1" applyFill="1" applyAlignment="1">
      <alignment vertical="center"/>
    </xf>
    <xf numFmtId="164" fontId="203" fillId="0" borderId="0" xfId="10" applyNumberFormat="1" applyFont="1" applyFill="1" applyBorder="1" applyAlignment="1">
      <alignment vertical="center"/>
    </xf>
    <xf numFmtId="164" fontId="205" fillId="0" borderId="37" xfId="10" applyNumberFormat="1" applyFont="1" applyFill="1" applyBorder="1" applyAlignment="1">
      <alignment vertical="center"/>
    </xf>
    <xf numFmtId="42" fontId="200" fillId="0" borderId="37" xfId="0" applyNumberFormat="1" applyFont="1" applyFill="1" applyBorder="1" applyAlignment="1">
      <alignment vertical="center"/>
    </xf>
    <xf numFmtId="41" fontId="200" fillId="28" borderId="47" xfId="4300" applyNumberFormat="1" applyFont="1" applyFill="1" applyBorder="1"/>
    <xf numFmtId="42" fontId="202" fillId="0" borderId="0" xfId="1" applyNumberFormat="1" applyFont="1" applyFill="1" applyBorder="1" applyAlignment="1">
      <alignment horizontal="center"/>
    </xf>
    <xf numFmtId="42" fontId="200" fillId="0" borderId="2" xfId="1" applyNumberFormat="1" applyFont="1" applyFill="1" applyBorder="1" applyAlignment="1">
      <alignment horizontal="center"/>
    </xf>
    <xf numFmtId="0" fontId="200" fillId="0" borderId="9" xfId="0" applyFont="1" applyFill="1" applyBorder="1" applyAlignment="1">
      <alignment horizontal="center" vertical="center"/>
    </xf>
    <xf numFmtId="3" fontId="200" fillId="0" borderId="9" xfId="0" applyNumberFormat="1" applyFont="1" applyFill="1" applyBorder="1" applyAlignment="1">
      <alignment horizontal="center" vertical="center"/>
    </xf>
    <xf numFmtId="3" fontId="205" fillId="0" borderId="9" xfId="0" applyNumberFormat="1" applyFont="1" applyFill="1" applyBorder="1" applyAlignment="1">
      <alignment horizontal="center" vertical="center" wrapText="1"/>
    </xf>
    <xf numFmtId="3" fontId="200" fillId="0" borderId="9" xfId="0" applyNumberFormat="1" applyFont="1" applyFill="1" applyBorder="1" applyAlignment="1">
      <alignment horizontal="center" vertical="center" wrapText="1"/>
    </xf>
    <xf numFmtId="41" fontId="201" fillId="0" borderId="0" xfId="4300" applyNumberFormat="1" applyFont="1" applyAlignment="1"/>
    <xf numFmtId="41" fontId="201" fillId="0" borderId="0" xfId="4300" applyNumberFormat="1" applyFont="1"/>
    <xf numFmtId="41" fontId="200" fillId="0" borderId="50" xfId="4300" quotePrefix="1" applyNumberFormat="1" applyFont="1" applyBorder="1" applyAlignment="1">
      <alignment horizontal="center"/>
    </xf>
    <xf numFmtId="41" fontId="201" fillId="0" borderId="0" xfId="50939" applyNumberFormat="1" applyFont="1" applyAlignment="1"/>
    <xf numFmtId="41" fontId="148" fillId="0" borderId="0" xfId="4300" applyNumberFormat="1"/>
    <xf numFmtId="0" fontId="201" fillId="0" borderId="0" xfId="4300" applyFont="1" applyAlignment="1"/>
    <xf numFmtId="43" fontId="201" fillId="0" borderId="0" xfId="1" applyFont="1" applyAlignment="1"/>
    <xf numFmtId="15" fontId="201" fillId="0" borderId="0" xfId="50939" applyNumberFormat="1" applyFont="1" applyAlignment="1"/>
    <xf numFmtId="41" fontId="201" fillId="0" borderId="0" xfId="16" applyNumberFormat="1" applyFont="1" applyAlignment="1"/>
    <xf numFmtId="0" fontId="201" fillId="0" borderId="0" xfId="50939" applyFont="1" applyAlignment="1"/>
    <xf numFmtId="41" fontId="201" fillId="0" borderId="0" xfId="16" applyNumberFormat="1" applyFont="1"/>
    <xf numFmtId="0" fontId="201" fillId="0" borderId="0" xfId="4300" applyFont="1"/>
    <xf numFmtId="43" fontId="201" fillId="0" borderId="0" xfId="1" applyFont="1"/>
    <xf numFmtId="169" fontId="201" fillId="0" borderId="0" xfId="4300" applyNumberFormat="1" applyFont="1"/>
    <xf numFmtId="8" fontId="201" fillId="0" borderId="0" xfId="4300" applyNumberFormat="1" applyFont="1"/>
    <xf numFmtId="0" fontId="201" fillId="0" borderId="0" xfId="4300" applyFont="1" applyFill="1"/>
    <xf numFmtId="43" fontId="201" fillId="0" borderId="0" xfId="1" applyFont="1" applyFill="1"/>
    <xf numFmtId="0" fontId="148" fillId="0" borderId="0" xfId="4300" applyAlignment="1"/>
    <xf numFmtId="0" fontId="148" fillId="0" borderId="0" xfId="4300"/>
    <xf numFmtId="169" fontId="148" fillId="0" borderId="0" xfId="4300" applyNumberFormat="1"/>
    <xf numFmtId="42" fontId="190" fillId="0" borderId="0" xfId="0" applyNumberFormat="1" applyFont="1" applyFill="1" applyAlignment="1">
      <alignment vertical="center"/>
    </xf>
    <xf numFmtId="17" fontId="200" fillId="0" borderId="0" xfId="0" applyNumberFormat="1" applyFont="1" applyBorder="1" applyAlignment="1">
      <alignment horizontal="center"/>
    </xf>
    <xf numFmtId="0" fontId="200" fillId="0" borderId="51" xfId="50939" quotePrefix="1" applyFont="1" applyBorder="1" applyAlignment="1">
      <alignment horizontal="left"/>
    </xf>
    <xf numFmtId="0" fontId="190" fillId="0" borderId="0" xfId="0" applyFont="1" applyBorder="1"/>
    <xf numFmtId="41" fontId="200" fillId="0" borderId="51" xfId="50939" applyNumberFormat="1" applyFont="1" applyBorder="1" applyAlignment="1"/>
    <xf numFmtId="0" fontId="203" fillId="0" borderId="0" xfId="3" applyFont="1" applyFill="1"/>
    <xf numFmtId="41" fontId="200" fillId="28" borderId="52" xfId="4300" applyNumberFormat="1" applyFont="1" applyFill="1" applyBorder="1"/>
    <xf numFmtId="41" fontId="200" fillId="0" borderId="0" xfId="50939" applyNumberFormat="1" applyFont="1" applyAlignment="1">
      <alignment horizontal="center"/>
    </xf>
    <xf numFmtId="2" fontId="203" fillId="0" borderId="0" xfId="0" applyNumberFormat="1" applyFont="1" applyFill="1"/>
    <xf numFmtId="2" fontId="202" fillId="0" borderId="0" xfId="0" applyNumberFormat="1" applyFont="1" applyFill="1"/>
    <xf numFmtId="0" fontId="200" fillId="0" borderId="0" xfId="0" applyFont="1" applyAlignment="1">
      <alignment horizontal="left"/>
    </xf>
    <xf numFmtId="164" fontId="200" fillId="0" borderId="36" xfId="10" applyNumberFormat="1" applyFont="1" applyFill="1" applyBorder="1"/>
    <xf numFmtId="0" fontId="200" fillId="0" borderId="0" xfId="50939" quotePrefix="1" applyFont="1" applyBorder="1" applyAlignment="1">
      <alignment horizontal="left"/>
    </xf>
    <xf numFmtId="0" fontId="203" fillId="0" borderId="0" xfId="1" quotePrefix="1" applyNumberFormat="1" applyFont="1" applyFill="1" applyBorder="1" applyAlignment="1">
      <alignment horizontal="left" vertical="top"/>
    </xf>
    <xf numFmtId="0" fontId="202" fillId="0" borderId="0" xfId="3" applyNumberFormat="1" applyFont="1" applyFill="1" applyAlignment="1">
      <alignment horizontal="left"/>
    </xf>
    <xf numFmtId="3" fontId="200" fillId="5" borderId="0" xfId="0" applyNumberFormat="1" applyFont="1" applyFill="1" applyAlignment="1">
      <alignment horizontal="center" vertical="center" wrapText="1"/>
    </xf>
    <xf numFmtId="3" fontId="200" fillId="3" borderId="5" xfId="0" applyNumberFormat="1" applyFont="1" applyFill="1" applyBorder="1" applyAlignment="1"/>
    <xf numFmtId="3" fontId="200" fillId="3" borderId="22" xfId="11" applyNumberFormat="1" applyFont="1" applyFill="1" applyBorder="1" applyAlignment="1">
      <alignment horizontal="center" vertical="top"/>
    </xf>
    <xf numFmtId="0" fontId="200" fillId="28" borderId="53" xfId="4300" applyFont="1" applyFill="1" applyBorder="1" applyAlignment="1">
      <alignment horizontal="center"/>
    </xf>
    <xf numFmtId="0" fontId="200" fillId="28" borderId="54" xfId="4300" applyFont="1" applyFill="1" applyBorder="1" applyAlignment="1">
      <alignment horizontal="center" wrapText="1"/>
    </xf>
    <xf numFmtId="41" fontId="200" fillId="28" borderId="55" xfId="4300" applyNumberFormat="1" applyFont="1" applyFill="1" applyBorder="1"/>
    <xf numFmtId="0" fontId="202" fillId="0" borderId="0" xfId="50939" applyFont="1" applyFill="1" applyAlignment="1">
      <alignment horizontal="center"/>
    </xf>
    <xf numFmtId="41" fontId="200" fillId="0" borderId="50" xfId="50939" quotePrefix="1" applyNumberFormat="1" applyFont="1" applyBorder="1" applyAlignment="1">
      <alignment horizontal="center"/>
    </xf>
    <xf numFmtId="41" fontId="200" fillId="0" borderId="0" xfId="50939" applyNumberFormat="1" applyFont="1" applyAlignment="1"/>
    <xf numFmtId="41" fontId="200" fillId="0" borderId="0" xfId="50939" applyNumberFormat="1" applyFont="1" applyAlignment="1">
      <alignment horizontal="left"/>
    </xf>
    <xf numFmtId="0" fontId="202" fillId="0" borderId="0" xfId="50939" applyFont="1" applyAlignment="1">
      <alignment horizontal="center" vertical="center" wrapText="1"/>
    </xf>
    <xf numFmtId="3" fontId="200" fillId="0" borderId="0" xfId="0" applyNumberFormat="1" applyFont="1" applyFill="1"/>
    <xf numFmtId="165" fontId="202" fillId="0" borderId="0" xfId="16" applyNumberFormat="1" applyFont="1" applyFill="1"/>
    <xf numFmtId="165" fontId="200" fillId="0" borderId="0" xfId="16" applyNumberFormat="1" applyFont="1" applyFill="1"/>
    <xf numFmtId="165" fontId="202" fillId="0" borderId="0" xfId="1" applyNumberFormat="1" applyFont="1"/>
    <xf numFmtId="165" fontId="200" fillId="0" borderId="0" xfId="1" applyNumberFormat="1" applyFont="1"/>
    <xf numFmtId="171" fontId="202" fillId="0" borderId="0" xfId="0" applyNumberFormat="1" applyFont="1" applyFill="1"/>
    <xf numFmtId="0" fontId="200" fillId="0" borderId="0" xfId="4300" applyFont="1" applyBorder="1" applyAlignment="1">
      <alignment horizontal="center"/>
    </xf>
    <xf numFmtId="0" fontId="202" fillId="0" borderId="0" xfId="4300" applyFont="1" applyFill="1" applyBorder="1" applyAlignment="1">
      <alignment vertical="center" wrapText="1"/>
    </xf>
    <xf numFmtId="41" fontId="202" fillId="0" borderId="58" xfId="4300" applyNumberFormat="1" applyFont="1" applyFill="1" applyBorder="1"/>
    <xf numFmtId="165" fontId="202" fillId="0" borderId="0" xfId="16" applyNumberFormat="1" applyFont="1" applyFill="1" applyAlignment="1"/>
    <xf numFmtId="165" fontId="0" fillId="0" borderId="0" xfId="0" applyNumberFormat="1" applyFont="1"/>
    <xf numFmtId="0" fontId="189" fillId="0" borderId="0" xfId="0" applyFont="1" applyFill="1" applyAlignment="1">
      <alignment vertical="center"/>
    </xf>
    <xf numFmtId="42" fontId="190" fillId="0" borderId="0" xfId="0" applyNumberFormat="1" applyFont="1" applyFill="1"/>
    <xf numFmtId="43" fontId="190" fillId="0" borderId="0" xfId="1" applyFont="1" applyFill="1" applyBorder="1" applyAlignment="1">
      <alignment vertical="center"/>
    </xf>
    <xf numFmtId="172" fontId="202" fillId="0" borderId="0" xfId="0" applyNumberFormat="1" applyFont="1" applyFill="1"/>
    <xf numFmtId="165" fontId="200" fillId="0" borderId="37" xfId="1" applyNumberFormat="1" applyFont="1" applyFill="1" applyBorder="1" applyAlignment="1">
      <alignment horizontal="left" vertical="center"/>
    </xf>
    <xf numFmtId="0" fontId="151" fillId="0" borderId="62" xfId="4300" applyFont="1" applyBorder="1"/>
    <xf numFmtId="0" fontId="155" fillId="0" borderId="63" xfId="4300" applyFont="1" applyBorder="1"/>
    <xf numFmtId="0" fontId="155" fillId="0" borderId="66" xfId="4300" applyNumberFormat="1" applyFont="1" applyFill="1" applyBorder="1" applyAlignment="1">
      <alignment vertical="center"/>
    </xf>
    <xf numFmtId="0" fontId="155" fillId="0" borderId="65" xfId="4300" applyFont="1" applyBorder="1"/>
    <xf numFmtId="0" fontId="155" fillId="0" borderId="67" xfId="4300" applyNumberFormat="1" applyFont="1" applyFill="1" applyBorder="1" applyAlignment="1">
      <alignment vertical="center"/>
    </xf>
    <xf numFmtId="0" fontId="155" fillId="0" borderId="71" xfId="4300" applyFont="1" applyFill="1" applyBorder="1" applyAlignment="1">
      <alignment vertical="center" wrapText="1"/>
    </xf>
    <xf numFmtId="0" fontId="220" fillId="29" borderId="73" xfId="4300" applyFont="1" applyFill="1" applyBorder="1"/>
    <xf numFmtId="0" fontId="221" fillId="29" borderId="74" xfId="4300" applyFont="1" applyFill="1" applyBorder="1"/>
    <xf numFmtId="0" fontId="202" fillId="0" borderId="0" xfId="50939" applyFont="1" applyFill="1" applyAlignment="1">
      <alignment vertical="top"/>
    </xf>
    <xf numFmtId="165" fontId="201" fillId="0" borderId="0" xfId="4300" applyNumberFormat="1" applyFont="1" applyFill="1"/>
    <xf numFmtId="173" fontId="202" fillId="0" borderId="0" xfId="50939" applyNumberFormat="1" applyFont="1" applyAlignment="1"/>
    <xf numFmtId="0" fontId="151" fillId="30" borderId="68" xfId="4300" applyFont="1" applyFill="1" applyBorder="1" applyAlignment="1">
      <alignment vertical="center"/>
    </xf>
    <xf numFmtId="0" fontId="151" fillId="30" borderId="70" xfId="4300" applyFont="1" applyFill="1" applyBorder="1" applyAlignment="1">
      <alignment vertical="center"/>
    </xf>
    <xf numFmtId="0" fontId="219" fillId="30" borderId="72" xfId="25" applyFont="1" applyFill="1" applyBorder="1"/>
    <xf numFmtId="0" fontId="159" fillId="30" borderId="72" xfId="51022" applyFill="1" applyBorder="1"/>
    <xf numFmtId="0" fontId="151" fillId="30" borderId="69" xfId="4300" applyFont="1" applyFill="1" applyBorder="1" applyAlignment="1">
      <alignment vertical="center" wrapText="1"/>
    </xf>
    <xf numFmtId="0" fontId="203" fillId="0" borderId="0" xfId="10" applyFont="1" applyFill="1" applyBorder="1" applyAlignment="1">
      <alignment horizontal="center"/>
    </xf>
    <xf numFmtId="3" fontId="200" fillId="5" borderId="22" xfId="0" applyNumberFormat="1" applyFont="1" applyFill="1" applyBorder="1" applyAlignment="1">
      <alignment horizontal="center" vertical="center" wrapText="1"/>
    </xf>
    <xf numFmtId="0" fontId="200" fillId="0" borderId="0" xfId="4300" applyFont="1" applyFill="1" applyAlignment="1">
      <alignment horizontal="center" vertical="center"/>
    </xf>
    <xf numFmtId="0" fontId="200" fillId="0" borderId="0" xfId="4300" applyFont="1" applyFill="1" applyAlignment="1">
      <alignment horizontal="center"/>
    </xf>
    <xf numFmtId="0" fontId="200" fillId="0" borderId="0" xfId="4300" applyFont="1" applyFill="1" applyAlignment="1">
      <alignment horizontal="justify" vertical="center"/>
    </xf>
    <xf numFmtId="15" fontId="200" fillId="0" borderId="0" xfId="4300" applyNumberFormat="1" applyFont="1" applyFill="1" applyAlignment="1">
      <alignment horizontal="center" vertical="center"/>
    </xf>
    <xf numFmtId="0" fontId="148" fillId="0" borderId="0" xfId="4300" applyFill="1" applyAlignment="1">
      <alignment horizontal="center"/>
    </xf>
    <xf numFmtId="0" fontId="148" fillId="0" borderId="0" xfId="4300" applyFill="1"/>
    <xf numFmtId="0" fontId="202" fillId="0" borderId="0" xfId="4300" applyFont="1" applyFill="1" applyAlignment="1">
      <alignment horizontal="justify" vertical="center"/>
    </xf>
    <xf numFmtId="0" fontId="202" fillId="0" borderId="0" xfId="4300" applyFont="1" applyFill="1" applyAlignment="1">
      <alignment horizontal="center" vertical="center"/>
    </xf>
    <xf numFmtId="170" fontId="202" fillId="0" borderId="0" xfId="4300" applyNumberFormat="1" applyFont="1" applyFill="1" applyAlignment="1">
      <alignment horizontal="justify" vertical="center"/>
    </xf>
    <xf numFmtId="0" fontId="202" fillId="0" borderId="0" xfId="4300" applyFont="1" applyFill="1" applyBorder="1" applyAlignment="1">
      <alignment vertical="top"/>
    </xf>
    <xf numFmtId="0" fontId="202" fillId="0" borderId="0" xfId="4300" applyFont="1" applyFill="1" applyBorder="1" applyAlignment="1">
      <alignment horizontal="center"/>
    </xf>
    <xf numFmtId="38" fontId="0" fillId="0" borderId="0" xfId="0" applyNumberFormat="1" applyFont="1"/>
    <xf numFmtId="0" fontId="203" fillId="0" borderId="0" xfId="3" quotePrefix="1" applyFont="1" applyFill="1" applyAlignment="1">
      <alignment vertical="center"/>
    </xf>
    <xf numFmtId="42" fontId="202" fillId="0" borderId="0" xfId="0" applyNumberFormat="1" applyFont="1" applyFill="1" applyAlignment="1">
      <alignment vertical="top" wrapText="1"/>
    </xf>
    <xf numFmtId="41" fontId="202" fillId="0" borderId="0" xfId="50939" applyNumberFormat="1" applyFont="1" applyFill="1" applyAlignment="1"/>
    <xf numFmtId="38" fontId="202" fillId="0" borderId="0" xfId="50939" applyNumberFormat="1" applyFont="1" applyFill="1" applyAlignment="1"/>
    <xf numFmtId="167" fontId="200" fillId="0" borderId="2" xfId="16" applyNumberFormat="1" applyFont="1" applyFill="1" applyBorder="1"/>
    <xf numFmtId="167" fontId="200" fillId="0" borderId="2" xfId="16" applyNumberFormat="1" applyFont="1" applyFill="1" applyBorder="1" applyAlignment="1"/>
    <xf numFmtId="167" fontId="203" fillId="0" borderId="2" xfId="16" applyNumberFormat="1" applyFont="1" applyFill="1" applyBorder="1" applyAlignment="1"/>
    <xf numFmtId="167" fontId="203" fillId="0" borderId="2" xfId="16" applyNumberFormat="1" applyFont="1" applyFill="1" applyBorder="1"/>
    <xf numFmtId="167" fontId="202" fillId="0" borderId="5" xfId="50934" applyNumberFormat="1" applyFont="1" applyFill="1" applyBorder="1"/>
    <xf numFmtId="0" fontId="200" fillId="0" borderId="0" xfId="0" applyFont="1" applyFill="1" applyAlignment="1">
      <alignment horizontal="left" vertical="top"/>
    </xf>
    <xf numFmtId="165" fontId="200" fillId="0" borderId="37" xfId="1" applyNumberFormat="1" applyFont="1" applyFill="1" applyBorder="1"/>
    <xf numFmtId="165" fontId="200" fillId="0" borderId="0" xfId="1" applyNumberFormat="1" applyFont="1" applyFill="1" applyBorder="1"/>
    <xf numFmtId="165" fontId="231" fillId="0" borderId="0" xfId="1" applyNumberFormat="1" applyFont="1" applyFill="1" applyBorder="1"/>
    <xf numFmtId="165" fontId="203" fillId="0" borderId="0" xfId="1" applyNumberFormat="1" applyFont="1" applyFill="1" applyBorder="1"/>
    <xf numFmtId="41" fontId="202" fillId="0" borderId="61" xfId="4300" applyNumberFormat="1" applyFont="1" applyFill="1" applyBorder="1"/>
    <xf numFmtId="3" fontId="200" fillId="3" borderId="76" xfId="0" applyNumberFormat="1" applyFont="1" applyFill="1" applyBorder="1" applyAlignment="1">
      <alignment horizontal="center" vertical="center" wrapText="1"/>
    </xf>
    <xf numFmtId="42" fontId="200" fillId="0" borderId="37" xfId="1" applyNumberFormat="1" applyFont="1" applyFill="1" applyBorder="1" applyAlignment="1">
      <alignment horizontal="center" vertical="center"/>
    </xf>
    <xf numFmtId="42" fontId="202" fillId="0" borderId="0" xfId="1" quotePrefix="1" applyNumberFormat="1" applyFont="1" applyBorder="1" applyAlignment="1">
      <alignment horizontal="center" vertical="center"/>
    </xf>
    <xf numFmtId="0" fontId="200" fillId="0" borderId="77" xfId="4300" applyFont="1" applyBorder="1" applyAlignment="1">
      <alignment horizontal="center"/>
    </xf>
    <xf numFmtId="0" fontId="200" fillId="0" borderId="78" xfId="4300" applyFont="1" applyBorder="1" applyAlignment="1">
      <alignment horizontal="center"/>
    </xf>
    <xf numFmtId="0" fontId="200" fillId="0" borderId="79" xfId="4300" applyFont="1" applyBorder="1" applyAlignment="1">
      <alignment horizontal="center"/>
    </xf>
    <xf numFmtId="14" fontId="148" fillId="0" borderId="0" xfId="4300" applyNumberFormat="1" applyFill="1" applyAlignment="1">
      <alignment horizontal="center" vertical="center"/>
    </xf>
    <xf numFmtId="0" fontId="148" fillId="0" borderId="0" xfId="4300" applyFill="1" applyAlignment="1">
      <alignment horizontal="center" vertical="center"/>
    </xf>
    <xf numFmtId="0" fontId="200" fillId="0" borderId="80" xfId="4300" applyFont="1" applyFill="1" applyBorder="1" applyAlignment="1">
      <alignment horizontal="justify" vertical="center"/>
    </xf>
    <xf numFmtId="0" fontId="200" fillId="0" borderId="80" xfId="4300" applyFont="1" applyFill="1" applyBorder="1" applyAlignment="1">
      <alignment horizontal="center" vertical="center"/>
    </xf>
    <xf numFmtId="165" fontId="202" fillId="0" borderId="0" xfId="0" applyNumberFormat="1" applyFont="1"/>
    <xf numFmtId="42" fontId="202" fillId="0" borderId="0" xfId="0" applyNumberFormat="1" applyFont="1" applyFill="1"/>
    <xf numFmtId="42" fontId="200" fillId="0" borderId="0" xfId="1" quotePrefix="1" applyNumberFormat="1" applyFont="1" applyFill="1" applyBorder="1" applyAlignment="1">
      <alignment horizontal="center" vertical="center"/>
    </xf>
    <xf numFmtId="167" fontId="200" fillId="0" borderId="81" xfId="16" applyNumberFormat="1" applyFont="1" applyFill="1" applyBorder="1" applyAlignment="1">
      <alignment horizontal="center"/>
    </xf>
    <xf numFmtId="0" fontId="200" fillId="0" borderId="2" xfId="4300" applyFont="1" applyBorder="1" applyAlignment="1">
      <alignment horizontal="center"/>
    </xf>
    <xf numFmtId="42" fontId="202" fillId="0" borderId="0" xfId="4300" applyNumberFormat="1" applyFont="1"/>
    <xf numFmtId="0" fontId="235" fillId="0" borderId="0" xfId="0" applyFont="1" applyAlignment="1">
      <alignment horizontal="center"/>
    </xf>
    <xf numFmtId="0" fontId="236" fillId="0" borderId="0" xfId="0" applyFont="1" applyAlignment="1">
      <alignment horizontal="center"/>
    </xf>
    <xf numFmtId="0" fontId="148" fillId="0" borderId="0" xfId="0" applyFont="1" applyAlignment="1">
      <alignment wrapText="1"/>
    </xf>
    <xf numFmtId="0" fontId="148" fillId="0" borderId="2" xfId="0" applyFont="1" applyBorder="1" applyAlignment="1">
      <alignment shrinkToFit="1"/>
    </xf>
    <xf numFmtId="0" fontId="148" fillId="0" borderId="2" xfId="0" applyFont="1" applyBorder="1"/>
    <xf numFmtId="3" fontId="148" fillId="0" borderId="0" xfId="0" applyNumberFormat="1" applyFont="1"/>
    <xf numFmtId="0" fontId="235" fillId="0" borderId="0" xfId="0" applyFont="1"/>
    <xf numFmtId="3" fontId="235" fillId="0" borderId="0" xfId="0" applyNumberFormat="1" applyFont="1"/>
    <xf numFmtId="0" fontId="237" fillId="0" borderId="0" xfId="0" applyFont="1"/>
    <xf numFmtId="166" fontId="235" fillId="0" borderId="0" xfId="14" applyNumberFormat="1" applyFont="1" applyFill="1" applyBorder="1"/>
    <xf numFmtId="0" fontId="200" fillId="0" borderId="11" xfId="0" applyFont="1" applyFill="1" applyBorder="1" applyAlignment="1">
      <alignment horizontal="center" vertical="center"/>
    </xf>
    <xf numFmtId="41" fontId="202" fillId="0" borderId="60" xfId="4300" applyNumberFormat="1" applyFont="1" applyFill="1" applyBorder="1"/>
    <xf numFmtId="38" fontId="202" fillId="0" borderId="46" xfId="4300" applyNumberFormat="1" applyFont="1" applyFill="1" applyBorder="1" applyAlignment="1">
      <alignment horizontal="center" vertical="center" wrapText="1"/>
    </xf>
    <xf numFmtId="38" fontId="202" fillId="0" borderId="82" xfId="4300" applyNumberFormat="1" applyFont="1" applyBorder="1" applyAlignment="1">
      <alignment horizontal="center" vertical="center"/>
    </xf>
    <xf numFmtId="41" fontId="202" fillId="0" borderId="83" xfId="4300" applyNumberFormat="1" applyFont="1" applyFill="1" applyBorder="1"/>
    <xf numFmtId="0" fontId="200" fillId="28" borderId="2" xfId="4300" applyFont="1" applyFill="1" applyBorder="1" applyAlignment="1">
      <alignment horizontal="center"/>
    </xf>
    <xf numFmtId="41" fontId="202" fillId="28" borderId="2" xfId="4300" applyNumberFormat="1" applyFont="1" applyFill="1" applyBorder="1"/>
    <xf numFmtId="0" fontId="200" fillId="0" borderId="2" xfId="4300" applyFont="1" applyFill="1" applyBorder="1" applyAlignment="1">
      <alignment horizontal="center"/>
    </xf>
    <xf numFmtId="41" fontId="202" fillId="0" borderId="2" xfId="4300" applyNumberFormat="1" applyFont="1" applyFill="1" applyBorder="1"/>
    <xf numFmtId="0" fontId="200" fillId="5" borderId="4" xfId="0" applyFont="1" applyFill="1" applyBorder="1" applyAlignment="1">
      <alignment horizontal="center"/>
    </xf>
    <xf numFmtId="0" fontId="200" fillId="5" borderId="11" xfId="0" applyFont="1" applyFill="1" applyBorder="1" applyAlignment="1">
      <alignment horizontal="center"/>
    </xf>
    <xf numFmtId="165" fontId="202" fillId="0" borderId="0" xfId="0" applyNumberFormat="1" applyFont="1" applyFill="1" applyAlignment="1">
      <alignment vertical="top" wrapText="1"/>
    </xf>
    <xf numFmtId="175" fontId="238" fillId="0" borderId="0" xfId="0" applyNumberFormat="1" applyFont="1"/>
    <xf numFmtId="0" fontId="200" fillId="0" borderId="11" xfId="4300" applyFont="1" applyBorder="1" applyAlignment="1">
      <alignment horizontal="center"/>
    </xf>
    <xf numFmtId="0" fontId="202" fillId="0" borderId="11" xfId="10" applyFont="1" applyBorder="1" applyAlignment="1">
      <alignment horizontal="center" vertical="center"/>
    </xf>
    <xf numFmtId="42" fontId="200" fillId="0" borderId="11" xfId="1" applyNumberFormat="1" applyFont="1" applyFill="1" applyBorder="1" applyAlignment="1">
      <alignment horizontal="left" vertical="center"/>
    </xf>
    <xf numFmtId="42" fontId="200" fillId="0" borderId="11" xfId="1" applyNumberFormat="1" applyFont="1" applyFill="1" applyBorder="1" applyAlignment="1">
      <alignment horizontal="center" vertical="center"/>
    </xf>
    <xf numFmtId="0" fontId="200" fillId="0" borderId="0" xfId="0" applyFont="1" applyFill="1" applyBorder="1" applyAlignment="1">
      <alignment horizontal="center"/>
    </xf>
    <xf numFmtId="42" fontId="202" fillId="0" borderId="0" xfId="0" applyNumberFormat="1" applyFont="1" applyFill="1" applyAlignment="1">
      <alignment vertical="center"/>
    </xf>
    <xf numFmtId="0" fontId="202" fillId="0" borderId="0" xfId="10" applyFont="1" applyBorder="1" applyAlignment="1">
      <alignment horizontal="left" vertical="center"/>
    </xf>
    <xf numFmtId="5" fontId="203" fillId="0" borderId="87" xfId="10" applyNumberFormat="1" applyFont="1" applyBorder="1" applyAlignment="1">
      <alignment horizontal="left" vertical="center"/>
    </xf>
    <xf numFmtId="0" fontId="203" fillId="0" borderId="88" xfId="16" applyNumberFormat="1" applyFont="1" applyFill="1" applyBorder="1" applyAlignment="1">
      <alignment horizontal="center"/>
    </xf>
    <xf numFmtId="37" fontId="203" fillId="0" borderId="87" xfId="10" applyNumberFormat="1" applyFont="1" applyBorder="1" applyAlignment="1">
      <alignment horizontal="left" vertical="center"/>
    </xf>
    <xf numFmtId="167" fontId="202" fillId="0" borderId="88" xfId="50934" applyNumberFormat="1" applyFont="1" applyFill="1" applyBorder="1"/>
    <xf numFmtId="167" fontId="203" fillId="0" borderId="88" xfId="50934" applyNumberFormat="1" applyFont="1" applyFill="1" applyBorder="1"/>
    <xf numFmtId="0" fontId="0" fillId="0" borderId="0" xfId="0" applyBorder="1"/>
    <xf numFmtId="165" fontId="0" fillId="0" borderId="0" xfId="0" applyNumberFormat="1"/>
    <xf numFmtId="42" fontId="202" fillId="0" borderId="0" xfId="0" applyNumberFormat="1" applyFont="1"/>
    <xf numFmtId="42" fontId="200" fillId="0" borderId="2" xfId="0" applyNumberFormat="1" applyFont="1" applyBorder="1"/>
    <xf numFmtId="42" fontId="200" fillId="0" borderId="0" xfId="0" applyNumberFormat="1" applyFont="1"/>
    <xf numFmtId="42" fontId="200" fillId="0" borderId="8" xfId="0" applyNumberFormat="1" applyFont="1" applyBorder="1"/>
    <xf numFmtId="42" fontId="200" fillId="0" borderId="35" xfId="0" applyNumberFormat="1" applyFont="1" applyBorder="1"/>
    <xf numFmtId="42" fontId="202" fillId="0" borderId="0" xfId="0" applyNumberFormat="1" applyFont="1" applyBorder="1" applyAlignment="1">
      <alignment horizontal="center"/>
    </xf>
    <xf numFmtId="0" fontId="202" fillId="0" borderId="0" xfId="4300" applyFont="1" applyAlignment="1">
      <alignment horizontal="justify" vertical="center"/>
    </xf>
    <xf numFmtId="0" fontId="202" fillId="0" borderId="0" xfId="4300" applyFont="1" applyAlignment="1">
      <alignment horizontal="center" vertical="center"/>
    </xf>
    <xf numFmtId="14" fontId="148" fillId="0" borderId="0" xfId="4300" applyNumberFormat="1" applyAlignment="1">
      <alignment horizontal="center" vertical="center"/>
    </xf>
    <xf numFmtId="42" fontId="200" fillId="33" borderId="36" xfId="0" applyNumberFormat="1" applyFont="1" applyFill="1" applyBorder="1" applyAlignment="1">
      <alignment horizontal="left" vertical="center"/>
    </xf>
    <xf numFmtId="43" fontId="148" fillId="0" borderId="0" xfId="1" applyFont="1" applyFill="1"/>
    <xf numFmtId="167" fontId="243" fillId="0" borderId="81" xfId="14204" applyNumberFormat="1" applyFont="1" applyFill="1" applyBorder="1" applyAlignment="1">
      <alignment horizontal="center"/>
    </xf>
    <xf numFmtId="0" fontId="231" fillId="0" borderId="0" xfId="50935" applyFont="1"/>
    <xf numFmtId="167" fontId="202" fillId="0" borderId="0" xfId="13" applyNumberFormat="1" applyFont="1" applyFill="1"/>
    <xf numFmtId="167" fontId="202" fillId="0" borderId="0" xfId="13" applyNumberFormat="1" applyFont="1" applyFill="1" applyAlignment="1"/>
    <xf numFmtId="43" fontId="203" fillId="0" borderId="0" xfId="1" applyFont="1" applyFill="1"/>
    <xf numFmtId="165" fontId="234" fillId="31" borderId="29" xfId="50934" applyNumberFormat="1" applyFont="1" applyFill="1" applyBorder="1"/>
    <xf numFmtId="38" fontId="244" fillId="0" borderId="59" xfId="51143" applyNumberFormat="1" applyFont="1" applyBorder="1"/>
    <xf numFmtId="165" fontId="202" fillId="0" borderId="0" xfId="0" applyNumberFormat="1" applyFont="1" applyFill="1"/>
    <xf numFmtId="167" fontId="202" fillId="0" borderId="7" xfId="50934" applyNumberFormat="1" applyFont="1" applyFill="1" applyBorder="1"/>
    <xf numFmtId="167" fontId="203" fillId="0" borderId="6" xfId="50934" applyNumberFormat="1" applyFont="1" applyFill="1" applyBorder="1" applyAlignment="1">
      <alignment horizontal="center"/>
    </xf>
    <xf numFmtId="167" fontId="202" fillId="0" borderId="6" xfId="50934" applyNumberFormat="1" applyFont="1" applyFill="1" applyBorder="1"/>
    <xf numFmtId="167" fontId="202" fillId="0" borderId="0" xfId="50934" applyNumberFormat="1" applyFont="1" applyFill="1" applyBorder="1"/>
    <xf numFmtId="167" fontId="203" fillId="0" borderId="12" xfId="50934" applyNumberFormat="1" applyFont="1" applyFill="1" applyBorder="1" applyAlignment="1">
      <alignment horizontal="center"/>
    </xf>
    <xf numFmtId="167" fontId="202" fillId="0" borderId="87" xfId="50934" applyNumberFormat="1" applyFont="1" applyFill="1" applyBorder="1"/>
    <xf numFmtId="167" fontId="202" fillId="0" borderId="12" xfId="50934" applyNumberFormat="1" applyFont="1" applyFill="1" applyBorder="1"/>
    <xf numFmtId="167" fontId="203" fillId="0" borderId="12" xfId="50934" applyNumberFormat="1" applyFont="1" applyFill="1" applyBorder="1"/>
    <xf numFmtId="43" fontId="202" fillId="0" borderId="36" xfId="1" applyFont="1" applyFill="1" applyBorder="1"/>
    <xf numFmtId="165" fontId="202" fillId="0" borderId="36" xfId="1" applyNumberFormat="1" applyFont="1" applyFill="1" applyBorder="1"/>
    <xf numFmtId="167" fontId="200" fillId="0" borderId="2" xfId="50934" applyNumberFormat="1" applyFont="1" applyFill="1" applyBorder="1" applyAlignment="1">
      <alignment horizontal="center" vertical="center" wrapText="1"/>
    </xf>
    <xf numFmtId="167" fontId="200" fillId="0" borderId="2" xfId="50934" applyNumberFormat="1" applyFont="1" applyFill="1" applyBorder="1" applyAlignment="1">
      <alignment horizontal="center" vertical="center"/>
    </xf>
    <xf numFmtId="167" fontId="200" fillId="0" borderId="2" xfId="16" applyNumberFormat="1" applyFont="1" applyFill="1" applyBorder="1" applyAlignment="1">
      <alignment horizontal="center" vertical="center" wrapText="1"/>
    </xf>
    <xf numFmtId="14" fontId="202" fillId="0" borderId="0" xfId="4300" applyNumberFormat="1" applyFont="1" applyFill="1" applyAlignment="1">
      <alignment horizontal="center" vertical="center"/>
    </xf>
    <xf numFmtId="38" fontId="247" fillId="0" borderId="59" xfId="45928" applyNumberFormat="1" applyFont="1" applyBorder="1"/>
    <xf numFmtId="38" fontId="247" fillId="0" borderId="59" xfId="45928" applyNumberFormat="1" applyFont="1" applyBorder="1"/>
    <xf numFmtId="0" fontId="200" fillId="0" borderId="0" xfId="0" applyFont="1" applyAlignment="1">
      <alignment vertical="center"/>
    </xf>
    <xf numFmtId="0" fontId="202" fillId="0" borderId="0" xfId="0" applyFont="1" applyAlignment="1">
      <alignment vertical="center"/>
    </xf>
    <xf numFmtId="0" fontId="205" fillId="0" borderId="7" xfId="10" applyFont="1" applyFill="1" applyBorder="1" applyAlignment="1">
      <alignment horizontal="right" vertical="center"/>
    </xf>
    <xf numFmtId="0" fontId="205" fillId="0" borderId="6" xfId="10" applyFont="1" applyFill="1" applyBorder="1" applyAlignment="1">
      <alignment horizontal="right" vertical="center"/>
    </xf>
    <xf numFmtId="42" fontId="200" fillId="0" borderId="5" xfId="0" applyNumberFormat="1" applyFont="1" applyFill="1" applyBorder="1" applyAlignment="1">
      <alignment vertical="center"/>
    </xf>
    <xf numFmtId="0" fontId="235" fillId="3" borderId="2" xfId="0" applyFont="1" applyFill="1" applyBorder="1" applyAlignment="1">
      <alignment horizontal="center" wrapText="1"/>
    </xf>
    <xf numFmtId="0" fontId="202" fillId="0" borderId="2" xfId="4300" applyFont="1" applyFill="1" applyBorder="1" applyAlignment="1">
      <alignment vertical="center" wrapText="1"/>
    </xf>
    <xf numFmtId="0" fontId="202" fillId="0" borderId="2" xfId="4300" applyFont="1" applyFill="1" applyBorder="1"/>
    <xf numFmtId="165" fontId="247" fillId="0" borderId="59" xfId="45928" applyNumberFormat="1" applyFont="1" applyBorder="1"/>
    <xf numFmtId="0" fontId="202" fillId="0" borderId="0" xfId="4300" applyFont="1" applyAlignment="1">
      <alignment horizontal="justify" vertical="center" wrapText="1"/>
    </xf>
    <xf numFmtId="43" fontId="247" fillId="0" borderId="0" xfId="0" applyNumberFormat="1" applyFont="1"/>
    <xf numFmtId="165" fontId="148" fillId="0" borderId="2" xfId="13" applyNumberFormat="1" applyFont="1" applyFill="1" applyBorder="1"/>
    <xf numFmtId="165" fontId="148" fillId="0" borderId="2" xfId="13" applyNumberFormat="1" applyFont="1" applyFill="1" applyBorder="1" applyAlignment="1">
      <alignment horizontal="right"/>
    </xf>
    <xf numFmtId="165" fontId="148" fillId="0" borderId="2" xfId="13" applyNumberFormat="1" applyFont="1" applyBorder="1"/>
    <xf numFmtId="167" fontId="148" fillId="0" borderId="2" xfId="13" applyNumberFormat="1" applyFont="1" applyFill="1" applyBorder="1"/>
    <xf numFmtId="167" fontId="148" fillId="0" borderId="2" xfId="13" applyNumberFormat="1" applyFont="1" applyFill="1" applyBorder="1" applyAlignment="1">
      <alignment horizontal="right"/>
    </xf>
    <xf numFmtId="176" fontId="148" fillId="0" borderId="2" xfId="13" applyNumberFormat="1" applyFont="1" applyFill="1" applyBorder="1"/>
    <xf numFmtId="165" fontId="148" fillId="0" borderId="2" xfId="13" applyNumberFormat="1" applyFont="1" applyFill="1" applyBorder="1" applyAlignment="1">
      <alignment horizontal="center"/>
    </xf>
    <xf numFmtId="174" fontId="148" fillId="0" borderId="2" xfId="51114" applyNumberFormat="1" applyFont="1" applyFill="1" applyBorder="1" applyAlignment="1">
      <alignment horizontal="right"/>
    </xf>
    <xf numFmtId="0" fontId="200" fillId="0" borderId="0" xfId="0" applyFont="1" applyFill="1" applyAlignment="1">
      <alignment vertical="top" wrapText="1"/>
    </xf>
    <xf numFmtId="3" fontId="200" fillId="36" borderId="0" xfId="0" applyNumberFormat="1" applyFont="1" applyFill="1" applyAlignment="1">
      <alignment horizontal="center" vertical="center" wrapText="1"/>
    </xf>
    <xf numFmtId="3" fontId="200" fillId="0" borderId="0" xfId="0" applyNumberFormat="1" applyFont="1" applyFill="1" applyAlignment="1">
      <alignment horizontal="center" vertical="center" wrapText="1"/>
    </xf>
    <xf numFmtId="41" fontId="202" fillId="0" borderId="0" xfId="1" applyNumberFormat="1" applyFont="1" applyFill="1" applyAlignment="1"/>
    <xf numFmtId="41" fontId="202" fillId="0" borderId="0" xfId="0" applyNumberFormat="1" applyFont="1"/>
    <xf numFmtId="41" fontId="202" fillId="0" borderId="0" xfId="1" applyNumberFormat="1" applyFont="1" applyAlignment="1"/>
    <xf numFmtId="42" fontId="202" fillId="0" borderId="2" xfId="1" applyNumberFormat="1" applyFont="1" applyFill="1" applyBorder="1" applyAlignment="1">
      <alignment horizontal="center" vertical="center"/>
    </xf>
    <xf numFmtId="43" fontId="203" fillId="0" borderId="0" xfId="1" applyFont="1" applyBorder="1"/>
    <xf numFmtId="43" fontId="203" fillId="0" borderId="0" xfId="1" quotePrefix="1" applyFont="1" applyBorder="1" applyAlignment="1">
      <alignment horizontal="center"/>
    </xf>
    <xf numFmtId="43" fontId="190" fillId="0" borderId="0" xfId="1" applyFont="1" applyFill="1"/>
    <xf numFmtId="0" fontId="242" fillId="0" borderId="0" xfId="51203" applyFont="1"/>
    <xf numFmtId="0" fontId="200" fillId="0" borderId="81" xfId="51203" applyFont="1" applyBorder="1" applyAlignment="1">
      <alignment horizontal="center"/>
    </xf>
    <xf numFmtId="0" fontId="200" fillId="3" borderId="2" xfId="51203" applyFont="1" applyFill="1" applyBorder="1"/>
    <xf numFmtId="0" fontId="200" fillId="3" borderId="2" xfId="51203" applyFont="1" applyFill="1" applyBorder="1" applyAlignment="1">
      <alignment horizontal="center"/>
    </xf>
    <xf numFmtId="0" fontId="202" fillId="0" borderId="87" xfId="51203" applyFont="1" applyBorder="1"/>
    <xf numFmtId="43" fontId="242" fillId="0" borderId="0" xfId="51203" applyNumberFormat="1" applyFont="1"/>
    <xf numFmtId="164" fontId="200" fillId="0" borderId="4" xfId="51203" applyNumberFormat="1" applyFont="1" applyBorder="1" applyAlignment="1">
      <alignment horizontal="left" indent="3"/>
    </xf>
    <xf numFmtId="0" fontId="200" fillId="0" borderId="4" xfId="51203" applyFont="1" applyBorder="1"/>
    <xf numFmtId="0" fontId="202" fillId="0" borderId="7" xfId="51203" applyFont="1" applyBorder="1"/>
    <xf numFmtId="164" fontId="200" fillId="0" borderId="11" xfId="51203" applyNumberFormat="1" applyFont="1" applyBorder="1"/>
    <xf numFmtId="164" fontId="200" fillId="0" borderId="4" xfId="51203" applyNumberFormat="1" applyFont="1" applyBorder="1"/>
    <xf numFmtId="0" fontId="202" fillId="0" borderId="0" xfId="51203" applyFont="1"/>
    <xf numFmtId="43" fontId="202" fillId="0" borderId="0" xfId="51203" applyNumberFormat="1" applyFont="1"/>
    <xf numFmtId="0" fontId="205" fillId="0" borderId="0" xfId="51203" applyFont="1" applyAlignment="1">
      <alignment horizontal="center" vertical="center"/>
    </xf>
    <xf numFmtId="0" fontId="2" fillId="0" borderId="0" xfId="51203"/>
    <xf numFmtId="167" fontId="242" fillId="0" borderId="0" xfId="51203" applyNumberFormat="1" applyFont="1"/>
    <xf numFmtId="0" fontId="202" fillId="0" borderId="0" xfId="4300" applyFont="1" applyFill="1" applyAlignment="1">
      <alignment horizontal="justify" vertical="center" wrapText="1"/>
    </xf>
    <xf numFmtId="0" fontId="234" fillId="0" borderId="0" xfId="51204" applyFont="1"/>
    <xf numFmtId="0" fontId="1" fillId="0" borderId="0" xfId="51204"/>
    <xf numFmtId="0" fontId="1" fillId="0" borderId="0" xfId="51204" quotePrefix="1"/>
    <xf numFmtId="1" fontId="1" fillId="0" borderId="0" xfId="51204" applyNumberFormat="1"/>
    <xf numFmtId="38" fontId="1" fillId="0" borderId="0" xfId="51204" applyNumberFormat="1"/>
    <xf numFmtId="43" fontId="0" fillId="0" borderId="0" xfId="51205" applyFont="1" applyFill="1" applyBorder="1"/>
    <xf numFmtId="1" fontId="234" fillId="0" borderId="0" xfId="51204" applyNumberFormat="1" applyFont="1"/>
    <xf numFmtId="3" fontId="1" fillId="0" borderId="0" xfId="51204" applyNumberFormat="1"/>
    <xf numFmtId="3" fontId="234" fillId="0" borderId="0" xfId="51204" applyNumberFormat="1" applyFont="1"/>
    <xf numFmtId="177" fontId="1" fillId="0" borderId="0" xfId="51204" applyNumberFormat="1"/>
    <xf numFmtId="165" fontId="1" fillId="0" borderId="0" xfId="51204" applyNumberFormat="1"/>
    <xf numFmtId="0" fontId="245" fillId="34" borderId="56" xfId="51204" applyFont="1" applyFill="1" applyBorder="1" applyAlignment="1">
      <alignment horizontal="centerContinuous"/>
    </xf>
    <xf numFmtId="0" fontId="245" fillId="34" borderId="41" xfId="51204" applyFont="1" applyFill="1" applyBorder="1" applyAlignment="1">
      <alignment horizontal="centerContinuous"/>
    </xf>
    <xf numFmtId="0" fontId="245" fillId="34" borderId="57" xfId="51204" applyFont="1" applyFill="1" applyBorder="1" applyAlignment="1">
      <alignment horizontal="centerContinuous"/>
    </xf>
    <xf numFmtId="43" fontId="234" fillId="0" borderId="0" xfId="51204" applyNumberFormat="1" applyFont="1"/>
    <xf numFmtId="0" fontId="234" fillId="35" borderId="41" xfId="51204" applyFont="1" applyFill="1" applyBorder="1"/>
    <xf numFmtId="0" fontId="234" fillId="35" borderId="57" xfId="51204" applyFont="1" applyFill="1" applyBorder="1"/>
    <xf numFmtId="165" fontId="234" fillId="35" borderId="28" xfId="51205" applyNumberFormat="1" applyFont="1" applyFill="1" applyBorder="1"/>
    <xf numFmtId="165" fontId="234" fillId="35" borderId="0" xfId="51205" applyNumberFormat="1" applyFont="1" applyFill="1" applyBorder="1"/>
    <xf numFmtId="0" fontId="245" fillId="34" borderId="29" xfId="51204" applyFont="1" applyFill="1" applyBorder="1" applyAlignment="1">
      <alignment horizontal="center"/>
    </xf>
    <xf numFmtId="0" fontId="234" fillId="0" borderId="28" xfId="51204" applyFont="1" applyBorder="1"/>
    <xf numFmtId="0" fontId="234" fillId="0" borderId="29" xfId="51204" applyFont="1" applyBorder="1"/>
    <xf numFmtId="3" fontId="216" fillId="0" borderId="28" xfId="51205" applyNumberFormat="1" applyFont="1" applyFill="1" applyBorder="1"/>
    <xf numFmtId="3" fontId="216" fillId="0" borderId="0" xfId="51205" applyNumberFormat="1" applyFont="1" applyFill="1" applyBorder="1"/>
    <xf numFmtId="3" fontId="234" fillId="31" borderId="29" xfId="51205" applyNumberFormat="1" applyFont="1" applyFill="1" applyBorder="1"/>
    <xf numFmtId="0" fontId="234" fillId="0" borderId="53" xfId="51204" applyFont="1" applyBorder="1"/>
    <xf numFmtId="0" fontId="234" fillId="32" borderId="51" xfId="51204" applyFont="1" applyFill="1" applyBorder="1"/>
    <xf numFmtId="0" fontId="234" fillId="32" borderId="54" xfId="51204" applyFont="1" applyFill="1" applyBorder="1"/>
    <xf numFmtId="165" fontId="234" fillId="32" borderId="75" xfId="51205" applyNumberFormat="1" applyFont="1" applyFill="1" applyBorder="1"/>
    <xf numFmtId="165" fontId="234" fillId="32" borderId="51" xfId="51205" applyNumberFormat="1" applyFont="1" applyFill="1" applyBorder="1"/>
    <xf numFmtId="3" fontId="215" fillId="32" borderId="51" xfId="51205" applyNumberFormat="1" applyFont="1" applyFill="1" applyBorder="1"/>
    <xf numFmtId="3" fontId="215" fillId="32" borderId="54" xfId="51205" applyNumberFormat="1" applyFont="1" applyFill="1" applyBorder="1"/>
    <xf numFmtId="165" fontId="215" fillId="0" borderId="0" xfId="51205" applyNumberFormat="1" applyFont="1" applyFill="1" applyBorder="1"/>
    <xf numFmtId="165" fontId="234" fillId="0" borderId="0" xfId="51204" applyNumberFormat="1" applyFont="1"/>
    <xf numFmtId="0" fontId="215" fillId="0" borderId="0" xfId="51204" applyFont="1"/>
    <xf numFmtId="165" fontId="215" fillId="0" borderId="0" xfId="51204" applyNumberFormat="1" applyFont="1"/>
    <xf numFmtId="0" fontId="215" fillId="34" borderId="41" xfId="51204" applyFont="1" applyFill="1" applyBorder="1" applyAlignment="1">
      <alignment horizontal="centerContinuous"/>
    </xf>
    <xf numFmtId="0" fontId="215" fillId="34" borderId="57" xfId="51204" applyFont="1" applyFill="1" applyBorder="1" applyAlignment="1">
      <alignment horizontal="centerContinuous"/>
    </xf>
    <xf numFmtId="0" fontId="234" fillId="35" borderId="56" xfId="51204" applyFont="1" applyFill="1" applyBorder="1"/>
    <xf numFmtId="165" fontId="215" fillId="35" borderId="28" xfId="51205" applyNumberFormat="1" applyFont="1" applyFill="1" applyBorder="1"/>
    <xf numFmtId="165" fontId="215" fillId="35" borderId="0" xfId="51205" applyNumberFormat="1" applyFont="1" applyFill="1" applyBorder="1"/>
    <xf numFmtId="4" fontId="216" fillId="0" borderId="0" xfId="51205" applyNumberFormat="1" applyFont="1" applyFill="1" applyBorder="1"/>
    <xf numFmtId="165" fontId="234" fillId="31" borderId="29" xfId="51205" applyNumberFormat="1" applyFont="1" applyFill="1" applyBorder="1"/>
    <xf numFmtId="0" fontId="234" fillId="31" borderId="28" xfId="51204" applyFont="1" applyFill="1" applyBorder="1"/>
    <xf numFmtId="0" fontId="234" fillId="31" borderId="0" xfId="51204" applyFont="1" applyFill="1"/>
    <xf numFmtId="0" fontId="234" fillId="31" borderId="29" xfId="51204" applyFont="1" applyFill="1" applyBorder="1"/>
    <xf numFmtId="165" fontId="215" fillId="31" borderId="28" xfId="51205" applyNumberFormat="1" applyFont="1" applyFill="1" applyBorder="1"/>
    <xf numFmtId="165" fontId="215" fillId="31" borderId="0" xfId="51205" applyNumberFormat="1" applyFont="1" applyFill="1" applyBorder="1"/>
    <xf numFmtId="165" fontId="215" fillId="31" borderId="29" xfId="51205" applyNumberFormat="1" applyFont="1" applyFill="1" applyBorder="1"/>
    <xf numFmtId="0" fontId="234" fillId="0" borderId="0" xfId="51204" applyFont="1" applyAlignment="1">
      <alignment horizontal="left"/>
    </xf>
    <xf numFmtId="165" fontId="234" fillId="31" borderId="0" xfId="51205" applyNumberFormat="1" applyFont="1" applyFill="1" applyBorder="1"/>
    <xf numFmtId="0" fontId="234" fillId="0" borderId="0" xfId="51204" quotePrefix="1" applyFont="1"/>
    <xf numFmtId="165" fontId="234" fillId="0" borderId="28" xfId="51205" applyNumberFormat="1" applyFont="1" applyFill="1" applyBorder="1"/>
    <xf numFmtId="165" fontId="234" fillId="0" borderId="0" xfId="51205" applyNumberFormat="1" applyFont="1" applyFill="1" applyBorder="1"/>
    <xf numFmtId="0" fontId="234" fillId="32" borderId="53" xfId="51204" applyFont="1" applyFill="1" applyBorder="1"/>
    <xf numFmtId="165" fontId="234" fillId="32" borderId="0" xfId="51205" applyNumberFormat="1" applyFont="1" applyFill="1" applyBorder="1"/>
    <xf numFmtId="165" fontId="234" fillId="32" borderId="29" xfId="51205" applyNumberFormat="1" applyFont="1" applyFill="1" applyBorder="1"/>
    <xf numFmtId="0" fontId="234" fillId="0" borderId="84" xfId="51204" applyFont="1" applyBorder="1"/>
    <xf numFmtId="0" fontId="1" fillId="0" borderId="56" xfId="51204" applyBorder="1"/>
    <xf numFmtId="0" fontId="1" fillId="0" borderId="41" xfId="51204" applyBorder="1"/>
    <xf numFmtId="0" fontId="234" fillId="31" borderId="57" xfId="51204" applyFont="1" applyFill="1" applyBorder="1"/>
    <xf numFmtId="167" fontId="234" fillId="0" borderId="85" xfId="51205" applyNumberFormat="1" applyFont="1" applyFill="1" applyBorder="1"/>
    <xf numFmtId="167" fontId="234" fillId="0" borderId="28" xfId="51205" applyNumberFormat="1" applyFont="1" applyFill="1" applyBorder="1"/>
    <xf numFmtId="167" fontId="234" fillId="0" borderId="0" xfId="51205" applyNumberFormat="1" applyFont="1" applyFill="1" applyBorder="1"/>
    <xf numFmtId="167" fontId="234" fillId="31" borderId="29" xfId="51205" applyNumberFormat="1" applyFont="1" applyFill="1" applyBorder="1"/>
    <xf numFmtId="165" fontId="234" fillId="0" borderId="85" xfId="51205" applyNumberFormat="1" applyFont="1" applyFill="1" applyBorder="1"/>
    <xf numFmtId="166" fontId="234" fillId="0" borderId="85" xfId="51205" applyNumberFormat="1" applyFont="1" applyFill="1" applyBorder="1"/>
    <xf numFmtId="166" fontId="234" fillId="0" borderId="0" xfId="51205" applyNumberFormat="1" applyFont="1" applyFill="1" applyBorder="1"/>
    <xf numFmtId="166" fontId="234" fillId="0" borderId="86" xfId="51205" applyNumberFormat="1" applyFont="1" applyFill="1" applyBorder="1"/>
    <xf numFmtId="166" fontId="234" fillId="0" borderId="51" xfId="51205" applyNumberFormat="1" applyFont="1" applyFill="1" applyBorder="1"/>
    <xf numFmtId="166" fontId="234" fillId="31" borderId="54" xfId="51205" applyNumberFormat="1" applyFont="1" applyFill="1" applyBorder="1"/>
    <xf numFmtId="178" fontId="0" fillId="0" borderId="0" xfId="51205" applyNumberFormat="1" applyFont="1" applyFill="1" applyBorder="1"/>
    <xf numFmtId="165" fontId="0" fillId="0" borderId="0" xfId="51205" applyNumberFormat="1" applyFont="1" applyFill="1" applyBorder="1"/>
    <xf numFmtId="0" fontId="1" fillId="0" borderId="81" xfId="51204" applyBorder="1"/>
    <xf numFmtId="43" fontId="1" fillId="0" borderId="0" xfId="51204" applyNumberFormat="1"/>
    <xf numFmtId="3" fontId="215" fillId="32" borderId="53" xfId="51205" applyNumberFormat="1" applyFont="1" applyFill="1" applyBorder="1"/>
    <xf numFmtId="3" fontId="215" fillId="31" borderId="0" xfId="51205" applyNumberFormat="1" applyFont="1" applyFill="1" applyBorder="1"/>
    <xf numFmtId="165" fontId="234" fillId="31" borderId="28" xfId="51205" applyNumberFormat="1" applyFont="1" applyFill="1" applyBorder="1"/>
    <xf numFmtId="3" fontId="234" fillId="0" borderId="0" xfId="51205" applyNumberFormat="1" applyFont="1" applyFill="1" applyBorder="1"/>
    <xf numFmtId="3" fontId="234" fillId="32" borderId="0" xfId="51205" applyNumberFormat="1" applyFont="1" applyFill="1" applyBorder="1"/>
    <xf numFmtId="165" fontId="234" fillId="32" borderId="53" xfId="51205" applyNumberFormat="1" applyFont="1" applyFill="1" applyBorder="1"/>
    <xf numFmtId="165" fontId="234" fillId="32" borderId="54" xfId="51205" applyNumberFormat="1" applyFont="1" applyFill="1" applyBorder="1"/>
    <xf numFmtId="166" fontId="234" fillId="31" borderId="29" xfId="51205" applyNumberFormat="1" applyFont="1" applyFill="1" applyBorder="1"/>
    <xf numFmtId="4" fontId="215" fillId="32" borderId="51" xfId="51205" applyNumberFormat="1" applyFont="1" applyFill="1" applyBorder="1"/>
    <xf numFmtId="43" fontId="234" fillId="32" borderId="0" xfId="51205" applyFont="1" applyFill="1" applyBorder="1"/>
    <xf numFmtId="0" fontId="234" fillId="31" borderId="41" xfId="51204" applyFont="1" applyFill="1" applyBorder="1"/>
    <xf numFmtId="167" fontId="234" fillId="31" borderId="0" xfId="51205" applyNumberFormat="1" applyFont="1" applyFill="1" applyBorder="1"/>
    <xf numFmtId="166" fontId="234" fillId="31" borderId="0" xfId="51205" applyNumberFormat="1" applyFont="1" applyFill="1" applyBorder="1"/>
    <xf numFmtId="166" fontId="234" fillId="0" borderId="28" xfId="51205" applyNumberFormat="1" applyFont="1" applyFill="1" applyBorder="1"/>
    <xf numFmtId="166" fontId="234" fillId="31" borderId="51" xfId="51205" applyNumberFormat="1" applyFont="1" applyFill="1" applyBorder="1"/>
    <xf numFmtId="166" fontId="234" fillId="0" borderId="53" xfId="51205" applyNumberFormat="1" applyFont="1" applyFill="1" applyBorder="1"/>
    <xf numFmtId="0" fontId="155" fillId="0" borderId="64" xfId="4300" applyFont="1" applyBorder="1" applyAlignment="1">
      <alignment horizontal="left" vertical="top" wrapText="1"/>
    </xf>
    <xf numFmtId="0" fontId="155" fillId="0" borderId="65" xfId="4300" applyFont="1" applyBorder="1" applyAlignment="1">
      <alignment horizontal="left" vertical="top" wrapText="1"/>
    </xf>
    <xf numFmtId="0" fontId="205" fillId="0" borderId="0" xfId="0" applyFont="1" applyFill="1" applyAlignment="1">
      <alignment horizontal="center" vertical="center"/>
    </xf>
    <xf numFmtId="0" fontId="200" fillId="0" borderId="0" xfId="0" applyFont="1" applyFill="1" applyAlignment="1">
      <alignment horizontal="center" vertical="center"/>
    </xf>
    <xf numFmtId="0" fontId="200" fillId="0" borderId="0" xfId="0" applyFont="1" applyFill="1" applyBorder="1" applyAlignment="1">
      <alignment horizontal="center" vertical="center"/>
    </xf>
    <xf numFmtId="0" fontId="200" fillId="0" borderId="44" xfId="4300" applyFont="1" applyFill="1" applyBorder="1" applyAlignment="1">
      <alignment horizontal="center"/>
    </xf>
    <xf numFmtId="0" fontId="200" fillId="0" borderId="45" xfId="4300" applyFont="1" applyFill="1" applyBorder="1" applyAlignment="1">
      <alignment horizontal="center"/>
    </xf>
    <xf numFmtId="0" fontId="200" fillId="0" borderId="79" xfId="4300" applyFont="1" applyFill="1" applyBorder="1" applyAlignment="1">
      <alignment horizontal="center" vertical="center"/>
    </xf>
    <xf numFmtId="0" fontId="200" fillId="0" borderId="9" xfId="4300" applyFont="1" applyFill="1" applyBorder="1" applyAlignment="1">
      <alignment horizontal="center" vertical="center"/>
    </xf>
    <xf numFmtId="0" fontId="200" fillId="0" borderId="0" xfId="4300" applyFont="1" applyAlignment="1">
      <alignment horizontal="center"/>
    </xf>
    <xf numFmtId="49" fontId="200" fillId="0" borderId="51" xfId="4300" applyNumberFormat="1" applyFont="1" applyBorder="1" applyAlignment="1">
      <alignment horizontal="center"/>
    </xf>
    <xf numFmtId="0" fontId="202" fillId="0" borderId="0" xfId="51203" applyFont="1" applyAlignment="1">
      <alignment vertical="top" wrapText="1"/>
    </xf>
    <xf numFmtId="0" fontId="2" fillId="0" borderId="0" xfId="51203" applyAlignment="1">
      <alignment wrapText="1"/>
    </xf>
    <xf numFmtId="0" fontId="200" fillId="0" borderId="0" xfId="51203" applyFont="1" applyAlignment="1">
      <alignment horizontal="center"/>
    </xf>
    <xf numFmtId="0" fontId="200" fillId="0" borderId="4" xfId="51203" applyFont="1" applyBorder="1" applyAlignment="1">
      <alignment horizontal="center"/>
    </xf>
    <xf numFmtId="0" fontId="200" fillId="0" borderId="8" xfId="51203" applyFont="1" applyBorder="1" applyAlignment="1">
      <alignment horizontal="center"/>
    </xf>
    <xf numFmtId="0" fontId="200" fillId="0" borderId="4" xfId="10" applyFont="1" applyFill="1" applyBorder="1" applyAlignment="1">
      <alignment horizontal="right" vertical="center"/>
    </xf>
    <xf numFmtId="0" fontId="200" fillId="0" borderId="8" xfId="10" applyFont="1" applyFill="1" applyBorder="1" applyAlignment="1">
      <alignment horizontal="right" vertical="center"/>
    </xf>
    <xf numFmtId="0" fontId="205" fillId="0" borderId="0" xfId="0" applyFont="1" applyFill="1" applyAlignment="1">
      <alignment horizontal="center"/>
    </xf>
    <xf numFmtId="0" fontId="200" fillId="0" borderId="0" xfId="0" applyFont="1" applyFill="1" applyAlignment="1">
      <alignment horizontal="center"/>
    </xf>
    <xf numFmtId="0" fontId="200" fillId="0" borderId="0" xfId="0" applyFont="1" applyFill="1" applyBorder="1" applyAlignment="1">
      <alignment horizontal="center"/>
    </xf>
    <xf numFmtId="0" fontId="202" fillId="5" borderId="7" xfId="0" applyFont="1" applyFill="1" applyBorder="1" applyAlignment="1">
      <alignment horizontal="center"/>
    </xf>
    <xf numFmtId="0" fontId="202" fillId="5" borderId="9" xfId="0" applyFont="1" applyFill="1" applyBorder="1" applyAlignment="1">
      <alignment horizontal="center"/>
    </xf>
    <xf numFmtId="0" fontId="205" fillId="0" borderId="4" xfId="10" applyFont="1" applyFill="1" applyBorder="1" applyAlignment="1">
      <alignment horizontal="right" vertical="center"/>
    </xf>
    <xf numFmtId="0" fontId="205" fillId="0" borderId="8" xfId="10" applyFont="1" applyFill="1" applyBorder="1" applyAlignment="1">
      <alignment horizontal="right" vertical="center"/>
    </xf>
    <xf numFmtId="0" fontId="200" fillId="5" borderId="11" xfId="0" applyFont="1" applyFill="1" applyBorder="1" applyAlignment="1">
      <alignment horizontal="center"/>
    </xf>
    <xf numFmtId="0" fontId="205" fillId="0" borderId="0" xfId="50939" applyFont="1" applyAlignment="1">
      <alignment horizontal="center"/>
    </xf>
    <xf numFmtId="0" fontId="212" fillId="0" borderId="0" xfId="4300" applyFont="1" applyAlignment="1">
      <alignment horizontal="center"/>
    </xf>
    <xf numFmtId="0" fontId="200" fillId="0" borderId="0" xfId="50939" applyFont="1" applyAlignment="1">
      <alignment horizontal="center"/>
    </xf>
    <xf numFmtId="0" fontId="201" fillId="0" borderId="0" xfId="4300" applyFont="1" applyAlignment="1">
      <alignment horizontal="center"/>
    </xf>
    <xf numFmtId="170" fontId="200" fillId="0" borderId="0" xfId="50939" quotePrefix="1" applyNumberFormat="1" applyFont="1" applyFill="1" applyAlignment="1">
      <alignment horizontal="center"/>
    </xf>
    <xf numFmtId="170" fontId="201" fillId="0" borderId="0" xfId="4300" applyNumberFormat="1" applyFont="1" applyFill="1" applyAlignment="1">
      <alignment horizontal="center"/>
    </xf>
    <xf numFmtId="0" fontId="205" fillId="0" borderId="0" xfId="3" applyFont="1" applyFill="1" applyBorder="1" applyAlignment="1">
      <alignment horizontal="left"/>
    </xf>
    <xf numFmtId="0" fontId="203" fillId="0" borderId="0" xfId="0" applyFont="1" applyBorder="1"/>
    <xf numFmtId="0" fontId="151" fillId="0" borderId="0" xfId="0" applyFont="1" applyAlignment="1">
      <alignment horizontal="center"/>
    </xf>
    <xf numFmtId="49" fontId="151" fillId="0" borderId="0" xfId="0" applyNumberFormat="1" applyFont="1" applyAlignment="1">
      <alignment horizontal="center"/>
    </xf>
    <xf numFmtId="0" fontId="151" fillId="0" borderId="0" xfId="0" applyFont="1" applyFill="1" applyBorder="1" applyAlignment="1">
      <alignment horizontal="center"/>
    </xf>
    <xf numFmtId="0" fontId="187" fillId="0" borderId="0" xfId="3" applyFont="1" applyFill="1" applyAlignment="1">
      <alignment horizontal="center"/>
    </xf>
    <xf numFmtId="0" fontId="151" fillId="0" borderId="0" xfId="3" applyFont="1" applyFill="1" applyAlignment="1">
      <alignment horizontal="center"/>
    </xf>
    <xf numFmtId="0" fontId="200" fillId="0" borderId="0" xfId="4300" applyFont="1" applyFill="1" applyAlignment="1">
      <alignment horizontal="center"/>
    </xf>
    <xf numFmtId="49" fontId="200" fillId="0" borderId="0" xfId="4300" applyNumberFormat="1" applyFont="1" applyFill="1" applyAlignment="1">
      <alignment horizontal="center"/>
    </xf>
  </cellXfs>
  <cellStyles count="5120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00" xfId="51197" xr:uid="{5D8C0EC4-3153-43CD-BDDE-4A7FB7E38934}"/>
    <cellStyle name="Comma 101" xfId="51200" xr:uid="{CB064DB2-1F2C-4BA2-9617-5489B62EC30B}"/>
    <cellStyle name="Comma 102" xfId="51202" xr:uid="{1523E534-1597-49DA-BCC7-9CB322FBFB98}"/>
    <cellStyle name="Comma 103" xfId="51205" xr:uid="{6B88B170-494D-4968-AB59-D29BBD8855AB}"/>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omma 98" xfId="51191" xr:uid="{13EB4355-8AD8-496E-8D66-CC66E900127F}"/>
    <cellStyle name="Comma 99" xfId="51194" xr:uid="{F2492CDA-6127-4FE2-AEAE-F82A593A413A}"/>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40" xfId="51190" xr:uid="{2DBCC2F7-EEF7-4F48-B3F6-42319CF202C0}"/>
    <cellStyle name="Normal 141" xfId="51196" xr:uid="{C2CF09CD-06FB-4335-9093-3A386DCAA15C}"/>
    <cellStyle name="Normal 142" xfId="51199" xr:uid="{944BA546-2D78-4BD1-BEC7-24FC09D556FE}"/>
    <cellStyle name="Normal 143" xfId="51204" xr:uid="{E8AFC1F8-45A0-4D84-9C4D-D5D3653924D6}"/>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52" xfId="51192" xr:uid="{169CBDB4-F0D5-4FFC-9E91-299C31015276}"/>
    <cellStyle name="Normal 2 53" xfId="51193" xr:uid="{EFED21C2-B6AF-4FD3-B8E2-2C81C928FFD3}"/>
    <cellStyle name="Normal 2 54" xfId="51195" xr:uid="{A1B724E6-986C-4CC6-A137-0E3CE139750A}"/>
    <cellStyle name="Normal 2 55" xfId="51198" xr:uid="{C6824E50-4771-4E82-A09E-14281D06561D}"/>
    <cellStyle name="Normal 2 56" xfId="51201" xr:uid="{4226274B-AC07-4B0E-8158-0F66D8D7CBDC}"/>
    <cellStyle name="Normal 2 57" xfId="51203" xr:uid="{713F3314-2764-43F1-A5CB-285D1046E4BF}"/>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heetViews>
  <sheetFormatPr defaultColWidth="9.15234375" defaultRowHeight="12.45"/>
  <cols>
    <col min="1" max="1" width="33.23046875" style="323" customWidth="1"/>
    <col min="2" max="2" width="117.23046875" style="323" customWidth="1"/>
    <col min="3" max="3" width="9.15234375" style="323" customWidth="1"/>
    <col min="4" max="16384" width="9.15234375" style="323"/>
  </cols>
  <sheetData>
    <row r="1" spans="1:13" ht="15.9" thickTop="1">
      <c r="A1" s="367" t="s">
        <v>545</v>
      </c>
      <c r="B1" s="368"/>
      <c r="C1" s="98"/>
      <c r="D1" s="98"/>
      <c r="E1" s="98"/>
      <c r="F1" s="98"/>
      <c r="G1" s="98"/>
      <c r="H1" s="98"/>
      <c r="I1" s="98"/>
      <c r="J1" s="98"/>
      <c r="K1" s="98"/>
      <c r="L1" s="98"/>
      <c r="M1" s="98"/>
    </row>
    <row r="2" spans="1:13" ht="128.5" customHeight="1">
      <c r="A2" s="637" t="s">
        <v>600</v>
      </c>
      <c r="B2" s="638"/>
      <c r="C2" s="98"/>
      <c r="D2" s="98"/>
      <c r="E2" s="98"/>
      <c r="F2" s="98"/>
      <c r="G2" s="98"/>
      <c r="H2" s="98"/>
      <c r="I2" s="98"/>
      <c r="J2" s="98"/>
      <c r="K2" s="98"/>
      <c r="L2" s="98"/>
      <c r="M2" s="98"/>
    </row>
    <row r="3" spans="1:13" ht="18.649999999999999" customHeight="1">
      <c r="A3" s="369" t="s">
        <v>664</v>
      </c>
      <c r="B3" s="370"/>
      <c r="C3" s="98"/>
      <c r="D3" s="98"/>
      <c r="E3" s="98"/>
      <c r="F3" s="98"/>
      <c r="G3" s="98"/>
      <c r="H3" s="98"/>
      <c r="I3" s="98"/>
      <c r="J3" s="98"/>
      <c r="K3" s="98"/>
      <c r="L3" s="98"/>
      <c r="M3" s="98"/>
    </row>
    <row r="4" spans="1:13" ht="15.45">
      <c r="A4" s="371"/>
      <c r="B4" s="370"/>
      <c r="C4" s="98"/>
      <c r="D4" s="98"/>
      <c r="E4" s="98"/>
      <c r="F4" s="98"/>
      <c r="G4" s="98"/>
      <c r="H4" s="98"/>
      <c r="I4" s="98"/>
      <c r="J4" s="98"/>
      <c r="K4" s="98"/>
      <c r="L4" s="98"/>
      <c r="M4" s="98"/>
    </row>
    <row r="5" spans="1:13" ht="15.45">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45" thickBot="1">
      <c r="A24" s="373" t="s">
        <v>412</v>
      </c>
      <c r="B24" s="374"/>
    </row>
    <row r="25" spans="1:2" ht="12.9"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L4" sqref="L1:N1048576"/>
    </sheetView>
  </sheetViews>
  <sheetFormatPr defaultRowHeight="12.9"/>
  <cols>
    <col min="1" max="1" width="58.23046875" style="316" bestFit="1" customWidth="1"/>
    <col min="2" max="2" width="17.69140625" style="316" bestFit="1" customWidth="1"/>
    <col min="3" max="7" width="11.84375" style="306" hidden="1" customWidth="1"/>
    <col min="8" max="8" width="13.84375" style="306" hidden="1" customWidth="1"/>
    <col min="9" max="9" width="13.3828125" style="306" hidden="1" customWidth="1"/>
    <col min="10" max="10" width="14.69140625" style="306" hidden="1" customWidth="1"/>
    <col min="11" max="11" width="11.84375" style="306" customWidth="1"/>
    <col min="12" max="12" width="13" style="306" hidden="1" customWidth="1"/>
    <col min="13" max="13" width="13.3828125" style="306" hidden="1" customWidth="1"/>
    <col min="14" max="14" width="17.23046875" style="306" hidden="1" customWidth="1"/>
    <col min="15" max="15" width="16.15234375" style="306" bestFit="1" customWidth="1"/>
    <col min="16" max="16" width="22.23046875" style="316" customWidth="1"/>
    <col min="17" max="17" width="22.23046875" style="317" customWidth="1"/>
    <col min="18" max="18" width="10.3828125" style="316" customWidth="1"/>
    <col min="19" max="250" width="8.84375" style="316"/>
    <col min="251" max="251" width="57.23046875" style="316" bestFit="1" customWidth="1"/>
    <col min="252" max="252" width="10.69140625" style="316" bestFit="1" customWidth="1"/>
    <col min="253" max="263" width="9.15234375" style="316" customWidth="1"/>
    <col min="264" max="264" width="14.84375" style="316" bestFit="1" customWidth="1"/>
    <col min="265" max="273" width="9.15234375" style="316" customWidth="1"/>
    <col min="274" max="274" width="10.3828125" style="316" customWidth="1"/>
    <col min="275" max="506" width="8.84375" style="316"/>
    <col min="507" max="507" width="57.23046875" style="316" bestFit="1" customWidth="1"/>
    <col min="508" max="508" width="10.69140625" style="316" bestFit="1" customWidth="1"/>
    <col min="509" max="519" width="9.15234375" style="316" customWidth="1"/>
    <col min="520" max="520" width="14.84375" style="316" bestFit="1" customWidth="1"/>
    <col min="521" max="529" width="9.15234375" style="316" customWidth="1"/>
    <col min="530" max="530" width="10.3828125" style="316" customWidth="1"/>
    <col min="531" max="762" width="8.84375" style="316"/>
    <col min="763" max="763" width="57.23046875" style="316" bestFit="1" customWidth="1"/>
    <col min="764" max="764" width="10.69140625" style="316" bestFit="1" customWidth="1"/>
    <col min="765" max="775" width="9.15234375" style="316" customWidth="1"/>
    <col min="776" max="776" width="14.84375" style="316" bestFit="1" customWidth="1"/>
    <col min="777" max="785" width="9.15234375" style="316" customWidth="1"/>
    <col min="786" max="786" width="10.3828125" style="316" customWidth="1"/>
    <col min="787" max="1018" width="8.84375" style="316"/>
    <col min="1019" max="1019" width="57.23046875" style="316" bestFit="1" customWidth="1"/>
    <col min="1020" max="1020" width="10.69140625" style="316" bestFit="1" customWidth="1"/>
    <col min="1021" max="1031" width="9.15234375" style="316" customWidth="1"/>
    <col min="1032" max="1032" width="14.84375" style="316" bestFit="1" customWidth="1"/>
    <col min="1033" max="1041" width="9.15234375" style="316" customWidth="1"/>
    <col min="1042" max="1042" width="10.3828125" style="316" customWidth="1"/>
    <col min="1043" max="1274" width="8.84375" style="316"/>
    <col min="1275" max="1275" width="57.23046875" style="316" bestFit="1" customWidth="1"/>
    <col min="1276" max="1276" width="10.69140625" style="316" bestFit="1" customWidth="1"/>
    <col min="1277" max="1287" width="9.15234375" style="316" customWidth="1"/>
    <col min="1288" max="1288" width="14.84375" style="316" bestFit="1" customWidth="1"/>
    <col min="1289" max="1297" width="9.15234375" style="316" customWidth="1"/>
    <col min="1298" max="1298" width="10.3828125" style="316" customWidth="1"/>
    <col min="1299" max="1530" width="8.84375" style="316"/>
    <col min="1531" max="1531" width="57.23046875" style="316" bestFit="1" customWidth="1"/>
    <col min="1532" max="1532" width="10.69140625" style="316" bestFit="1" customWidth="1"/>
    <col min="1533" max="1543" width="9.15234375" style="316" customWidth="1"/>
    <col min="1544" max="1544" width="14.84375" style="316" bestFit="1" customWidth="1"/>
    <col min="1545" max="1553" width="9.15234375" style="316" customWidth="1"/>
    <col min="1554" max="1554" width="10.3828125" style="316" customWidth="1"/>
    <col min="1555" max="1786" width="8.84375" style="316"/>
    <col min="1787" max="1787" width="57.23046875" style="316" bestFit="1" customWidth="1"/>
    <col min="1788" max="1788" width="10.69140625" style="316" bestFit="1" customWidth="1"/>
    <col min="1789" max="1799" width="9.15234375" style="316" customWidth="1"/>
    <col min="1800" max="1800" width="14.84375" style="316" bestFit="1" customWidth="1"/>
    <col min="1801" max="1809" width="9.15234375" style="316" customWidth="1"/>
    <col min="1810" max="1810" width="10.3828125" style="316" customWidth="1"/>
    <col min="1811" max="2042" width="8.84375" style="316"/>
    <col min="2043" max="2043" width="57.23046875" style="316" bestFit="1" customWidth="1"/>
    <col min="2044" max="2044" width="10.69140625" style="316" bestFit="1" customWidth="1"/>
    <col min="2045" max="2055" width="9.15234375" style="316" customWidth="1"/>
    <col min="2056" max="2056" width="14.84375" style="316" bestFit="1" customWidth="1"/>
    <col min="2057" max="2065" width="9.15234375" style="316" customWidth="1"/>
    <col min="2066" max="2066" width="10.3828125" style="316" customWidth="1"/>
    <col min="2067" max="2298" width="8.84375" style="316"/>
    <col min="2299" max="2299" width="57.23046875" style="316" bestFit="1" customWidth="1"/>
    <col min="2300" max="2300" width="10.69140625" style="316" bestFit="1" customWidth="1"/>
    <col min="2301" max="2311" width="9.15234375" style="316" customWidth="1"/>
    <col min="2312" max="2312" width="14.84375" style="316" bestFit="1" customWidth="1"/>
    <col min="2313" max="2321" width="9.15234375" style="316" customWidth="1"/>
    <col min="2322" max="2322" width="10.3828125" style="316" customWidth="1"/>
    <col min="2323" max="2554" width="8.84375" style="316"/>
    <col min="2555" max="2555" width="57.23046875" style="316" bestFit="1" customWidth="1"/>
    <col min="2556" max="2556" width="10.69140625" style="316" bestFit="1" customWidth="1"/>
    <col min="2557" max="2567" width="9.15234375" style="316" customWidth="1"/>
    <col min="2568" max="2568" width="14.84375" style="316" bestFit="1" customWidth="1"/>
    <col min="2569" max="2577" width="9.15234375" style="316" customWidth="1"/>
    <col min="2578" max="2578" width="10.3828125" style="316" customWidth="1"/>
    <col min="2579" max="2810" width="8.84375" style="316"/>
    <col min="2811" max="2811" width="57.23046875" style="316" bestFit="1" customWidth="1"/>
    <col min="2812" max="2812" width="10.69140625" style="316" bestFit="1" customWidth="1"/>
    <col min="2813" max="2823" width="9.15234375" style="316" customWidth="1"/>
    <col min="2824" max="2824" width="14.84375" style="316" bestFit="1" customWidth="1"/>
    <col min="2825" max="2833" width="9.15234375" style="316" customWidth="1"/>
    <col min="2834" max="2834" width="10.3828125" style="316" customWidth="1"/>
    <col min="2835" max="3066" width="8.84375" style="316"/>
    <col min="3067" max="3067" width="57.23046875" style="316" bestFit="1" customWidth="1"/>
    <col min="3068" max="3068" width="10.69140625" style="316" bestFit="1" customWidth="1"/>
    <col min="3069" max="3079" width="9.15234375" style="316" customWidth="1"/>
    <col min="3080" max="3080" width="14.84375" style="316" bestFit="1" customWidth="1"/>
    <col min="3081" max="3089" width="9.15234375" style="316" customWidth="1"/>
    <col min="3090" max="3090" width="10.3828125" style="316" customWidth="1"/>
    <col min="3091" max="3322" width="8.84375" style="316"/>
    <col min="3323" max="3323" width="57.23046875" style="316" bestFit="1" customWidth="1"/>
    <col min="3324" max="3324" width="10.69140625" style="316" bestFit="1" customWidth="1"/>
    <col min="3325" max="3335" width="9.15234375" style="316" customWidth="1"/>
    <col min="3336" max="3336" width="14.84375" style="316" bestFit="1" customWidth="1"/>
    <col min="3337" max="3345" width="9.15234375" style="316" customWidth="1"/>
    <col min="3346" max="3346" width="10.3828125" style="316" customWidth="1"/>
    <col min="3347" max="3578" width="8.84375" style="316"/>
    <col min="3579" max="3579" width="57.23046875" style="316" bestFit="1" customWidth="1"/>
    <col min="3580" max="3580" width="10.69140625" style="316" bestFit="1" customWidth="1"/>
    <col min="3581" max="3591" width="9.15234375" style="316" customWidth="1"/>
    <col min="3592" max="3592" width="14.84375" style="316" bestFit="1" customWidth="1"/>
    <col min="3593" max="3601" width="9.15234375" style="316" customWidth="1"/>
    <col min="3602" max="3602" width="10.3828125" style="316" customWidth="1"/>
    <col min="3603" max="3834" width="8.84375" style="316"/>
    <col min="3835" max="3835" width="57.23046875" style="316" bestFit="1" customWidth="1"/>
    <col min="3836" max="3836" width="10.69140625" style="316" bestFit="1" customWidth="1"/>
    <col min="3837" max="3847" width="9.15234375" style="316" customWidth="1"/>
    <col min="3848" max="3848" width="14.84375" style="316" bestFit="1" customWidth="1"/>
    <col min="3849" max="3857" width="9.15234375" style="316" customWidth="1"/>
    <col min="3858" max="3858" width="10.3828125" style="316" customWidth="1"/>
    <col min="3859" max="4090" width="8.84375" style="316"/>
    <col min="4091" max="4091" width="57.23046875" style="316" bestFit="1" customWidth="1"/>
    <col min="4092" max="4092" width="10.69140625" style="316" bestFit="1" customWidth="1"/>
    <col min="4093" max="4103" width="9.15234375" style="316" customWidth="1"/>
    <col min="4104" max="4104" width="14.84375" style="316" bestFit="1" customWidth="1"/>
    <col min="4105" max="4113" width="9.15234375" style="316" customWidth="1"/>
    <col min="4114" max="4114" width="10.3828125" style="316" customWidth="1"/>
    <col min="4115" max="4346" width="8.84375" style="316"/>
    <col min="4347" max="4347" width="57.23046875" style="316" bestFit="1" customWidth="1"/>
    <col min="4348" max="4348" width="10.69140625" style="316" bestFit="1" customWidth="1"/>
    <col min="4349" max="4359" width="9.15234375" style="316" customWidth="1"/>
    <col min="4360" max="4360" width="14.84375" style="316" bestFit="1" customWidth="1"/>
    <col min="4361" max="4369" width="9.15234375" style="316" customWidth="1"/>
    <col min="4370" max="4370" width="10.3828125" style="316" customWidth="1"/>
    <col min="4371" max="4602" width="8.84375" style="316"/>
    <col min="4603" max="4603" width="57.23046875" style="316" bestFit="1" customWidth="1"/>
    <col min="4604" max="4604" width="10.69140625" style="316" bestFit="1" customWidth="1"/>
    <col min="4605" max="4615" width="9.15234375" style="316" customWidth="1"/>
    <col min="4616" max="4616" width="14.84375" style="316" bestFit="1" customWidth="1"/>
    <col min="4617" max="4625" width="9.15234375" style="316" customWidth="1"/>
    <col min="4626" max="4626" width="10.3828125" style="316" customWidth="1"/>
    <col min="4627" max="4858" width="8.84375" style="316"/>
    <col min="4859" max="4859" width="57.23046875" style="316" bestFit="1" customWidth="1"/>
    <col min="4860" max="4860" width="10.69140625" style="316" bestFit="1" customWidth="1"/>
    <col min="4861" max="4871" width="9.15234375" style="316" customWidth="1"/>
    <col min="4872" max="4872" width="14.84375" style="316" bestFit="1" customWidth="1"/>
    <col min="4873" max="4881" width="9.15234375" style="316" customWidth="1"/>
    <col min="4882" max="4882" width="10.3828125" style="316" customWidth="1"/>
    <col min="4883" max="5114" width="8.84375" style="316"/>
    <col min="5115" max="5115" width="57.23046875" style="316" bestFit="1" customWidth="1"/>
    <col min="5116" max="5116" width="10.69140625" style="316" bestFit="1" customWidth="1"/>
    <col min="5117" max="5127" width="9.15234375" style="316" customWidth="1"/>
    <col min="5128" max="5128" width="14.84375" style="316" bestFit="1" customWidth="1"/>
    <col min="5129" max="5137" width="9.15234375" style="316" customWidth="1"/>
    <col min="5138" max="5138" width="10.3828125" style="316" customWidth="1"/>
    <col min="5139" max="5370" width="8.84375" style="316"/>
    <col min="5371" max="5371" width="57.23046875" style="316" bestFit="1" customWidth="1"/>
    <col min="5372" max="5372" width="10.69140625" style="316" bestFit="1" customWidth="1"/>
    <col min="5373" max="5383" width="9.15234375" style="316" customWidth="1"/>
    <col min="5384" max="5384" width="14.84375" style="316" bestFit="1" customWidth="1"/>
    <col min="5385" max="5393" width="9.15234375" style="316" customWidth="1"/>
    <col min="5394" max="5394" width="10.3828125" style="316" customWidth="1"/>
    <col min="5395" max="5626" width="8.84375" style="316"/>
    <col min="5627" max="5627" width="57.23046875" style="316" bestFit="1" customWidth="1"/>
    <col min="5628" max="5628" width="10.69140625" style="316" bestFit="1" customWidth="1"/>
    <col min="5629" max="5639" width="9.15234375" style="316" customWidth="1"/>
    <col min="5640" max="5640" width="14.84375" style="316" bestFit="1" customWidth="1"/>
    <col min="5641" max="5649" width="9.15234375" style="316" customWidth="1"/>
    <col min="5650" max="5650" width="10.3828125" style="316" customWidth="1"/>
    <col min="5651" max="5882" width="8.84375" style="316"/>
    <col min="5883" max="5883" width="57.23046875" style="316" bestFit="1" customWidth="1"/>
    <col min="5884" max="5884" width="10.69140625" style="316" bestFit="1" customWidth="1"/>
    <col min="5885" max="5895" width="9.15234375" style="316" customWidth="1"/>
    <col min="5896" max="5896" width="14.84375" style="316" bestFit="1" customWidth="1"/>
    <col min="5897" max="5905" width="9.15234375" style="316" customWidth="1"/>
    <col min="5906" max="5906" width="10.3828125" style="316" customWidth="1"/>
    <col min="5907" max="6138" width="8.84375" style="316"/>
    <col min="6139" max="6139" width="57.23046875" style="316" bestFit="1" customWidth="1"/>
    <col min="6140" max="6140" width="10.69140625" style="316" bestFit="1" customWidth="1"/>
    <col min="6141" max="6151" width="9.15234375" style="316" customWidth="1"/>
    <col min="6152" max="6152" width="14.84375" style="316" bestFit="1" customWidth="1"/>
    <col min="6153" max="6161" width="9.15234375" style="316" customWidth="1"/>
    <col min="6162" max="6162" width="10.3828125" style="316" customWidth="1"/>
    <col min="6163" max="6394" width="8.84375" style="316"/>
    <col min="6395" max="6395" width="57.23046875" style="316" bestFit="1" customWidth="1"/>
    <col min="6396" max="6396" width="10.69140625" style="316" bestFit="1" customWidth="1"/>
    <col min="6397" max="6407" width="9.15234375" style="316" customWidth="1"/>
    <col min="6408" max="6408" width="14.84375" style="316" bestFit="1" customWidth="1"/>
    <col min="6409" max="6417" width="9.15234375" style="316" customWidth="1"/>
    <col min="6418" max="6418" width="10.3828125" style="316" customWidth="1"/>
    <col min="6419" max="6650" width="8.84375" style="316"/>
    <col min="6651" max="6651" width="57.23046875" style="316" bestFit="1" customWidth="1"/>
    <col min="6652" max="6652" width="10.69140625" style="316" bestFit="1" customWidth="1"/>
    <col min="6653" max="6663" width="9.15234375" style="316" customWidth="1"/>
    <col min="6664" max="6664" width="14.84375" style="316" bestFit="1" customWidth="1"/>
    <col min="6665" max="6673" width="9.15234375" style="316" customWidth="1"/>
    <col min="6674" max="6674" width="10.3828125" style="316" customWidth="1"/>
    <col min="6675" max="6906" width="8.84375" style="316"/>
    <col min="6907" max="6907" width="57.23046875" style="316" bestFit="1" customWidth="1"/>
    <col min="6908" max="6908" width="10.69140625" style="316" bestFit="1" customWidth="1"/>
    <col min="6909" max="6919" width="9.15234375" style="316" customWidth="1"/>
    <col min="6920" max="6920" width="14.84375" style="316" bestFit="1" customWidth="1"/>
    <col min="6921" max="6929" width="9.15234375" style="316" customWidth="1"/>
    <col min="6930" max="6930" width="10.3828125" style="316" customWidth="1"/>
    <col min="6931" max="7162" width="8.84375" style="316"/>
    <col min="7163" max="7163" width="57.23046875" style="316" bestFit="1" customWidth="1"/>
    <col min="7164" max="7164" width="10.69140625" style="316" bestFit="1" customWidth="1"/>
    <col min="7165" max="7175" width="9.15234375" style="316" customWidth="1"/>
    <col min="7176" max="7176" width="14.84375" style="316" bestFit="1" customWidth="1"/>
    <col min="7177" max="7185" width="9.15234375" style="316" customWidth="1"/>
    <col min="7186" max="7186" width="10.3828125" style="316" customWidth="1"/>
    <col min="7187" max="7418" width="8.84375" style="316"/>
    <col min="7419" max="7419" width="57.23046875" style="316" bestFit="1" customWidth="1"/>
    <col min="7420" max="7420" width="10.69140625" style="316" bestFit="1" customWidth="1"/>
    <col min="7421" max="7431" width="9.15234375" style="316" customWidth="1"/>
    <col min="7432" max="7432" width="14.84375" style="316" bestFit="1" customWidth="1"/>
    <col min="7433" max="7441" width="9.15234375" style="316" customWidth="1"/>
    <col min="7442" max="7442" width="10.3828125" style="316" customWidth="1"/>
    <col min="7443" max="7674" width="8.84375" style="316"/>
    <col min="7675" max="7675" width="57.23046875" style="316" bestFit="1" customWidth="1"/>
    <col min="7676" max="7676" width="10.69140625" style="316" bestFit="1" customWidth="1"/>
    <col min="7677" max="7687" width="9.15234375" style="316" customWidth="1"/>
    <col min="7688" max="7688" width="14.84375" style="316" bestFit="1" customWidth="1"/>
    <col min="7689" max="7697" width="9.15234375" style="316" customWidth="1"/>
    <col min="7698" max="7698" width="10.3828125" style="316" customWidth="1"/>
    <col min="7699" max="7930" width="8.84375" style="316"/>
    <col min="7931" max="7931" width="57.23046875" style="316" bestFit="1" customWidth="1"/>
    <col min="7932" max="7932" width="10.69140625" style="316" bestFit="1" customWidth="1"/>
    <col min="7933" max="7943" width="9.15234375" style="316" customWidth="1"/>
    <col min="7944" max="7944" width="14.84375" style="316" bestFit="1" customWidth="1"/>
    <col min="7945" max="7953" width="9.15234375" style="316" customWidth="1"/>
    <col min="7954" max="7954" width="10.3828125" style="316" customWidth="1"/>
    <col min="7955" max="8186" width="8.84375" style="316"/>
    <col min="8187" max="8187" width="57.23046875" style="316" bestFit="1" customWidth="1"/>
    <col min="8188" max="8188" width="10.69140625" style="316" bestFit="1" customWidth="1"/>
    <col min="8189" max="8199" width="9.15234375" style="316" customWidth="1"/>
    <col min="8200" max="8200" width="14.84375" style="316" bestFit="1" customWidth="1"/>
    <col min="8201" max="8209" width="9.15234375" style="316" customWidth="1"/>
    <col min="8210" max="8210" width="10.3828125" style="316" customWidth="1"/>
    <col min="8211" max="8442" width="8.84375" style="316"/>
    <col min="8443" max="8443" width="57.23046875" style="316" bestFit="1" customWidth="1"/>
    <col min="8444" max="8444" width="10.69140625" style="316" bestFit="1" customWidth="1"/>
    <col min="8445" max="8455" width="9.15234375" style="316" customWidth="1"/>
    <col min="8456" max="8456" width="14.84375" style="316" bestFit="1" customWidth="1"/>
    <col min="8457" max="8465" width="9.15234375" style="316" customWidth="1"/>
    <col min="8466" max="8466" width="10.3828125" style="316" customWidth="1"/>
    <col min="8467" max="8698" width="8.84375" style="316"/>
    <col min="8699" max="8699" width="57.23046875" style="316" bestFit="1" customWidth="1"/>
    <col min="8700" max="8700" width="10.69140625" style="316" bestFit="1" customWidth="1"/>
    <col min="8701" max="8711" width="9.15234375" style="316" customWidth="1"/>
    <col min="8712" max="8712" width="14.84375" style="316" bestFit="1" customWidth="1"/>
    <col min="8713" max="8721" width="9.15234375" style="316" customWidth="1"/>
    <col min="8722" max="8722" width="10.3828125" style="316" customWidth="1"/>
    <col min="8723" max="8954" width="8.84375" style="316"/>
    <col min="8955" max="8955" width="57.23046875" style="316" bestFit="1" customWidth="1"/>
    <col min="8956" max="8956" width="10.69140625" style="316" bestFit="1" customWidth="1"/>
    <col min="8957" max="8967" width="9.15234375" style="316" customWidth="1"/>
    <col min="8968" max="8968" width="14.84375" style="316" bestFit="1" customWidth="1"/>
    <col min="8969" max="8977" width="9.15234375" style="316" customWidth="1"/>
    <col min="8978" max="8978" width="10.3828125" style="316" customWidth="1"/>
    <col min="8979" max="9210" width="8.84375" style="316"/>
    <col min="9211" max="9211" width="57.23046875" style="316" bestFit="1" customWidth="1"/>
    <col min="9212" max="9212" width="10.69140625" style="316" bestFit="1" customWidth="1"/>
    <col min="9213" max="9223" width="9.15234375" style="316" customWidth="1"/>
    <col min="9224" max="9224" width="14.84375" style="316" bestFit="1" customWidth="1"/>
    <col min="9225" max="9233" width="9.15234375" style="316" customWidth="1"/>
    <col min="9234" max="9234" width="10.3828125" style="316" customWidth="1"/>
    <col min="9235" max="9466" width="8.84375" style="316"/>
    <col min="9467" max="9467" width="57.23046875" style="316" bestFit="1" customWidth="1"/>
    <col min="9468" max="9468" width="10.69140625" style="316" bestFit="1" customWidth="1"/>
    <col min="9469" max="9479" width="9.15234375" style="316" customWidth="1"/>
    <col min="9480" max="9480" width="14.84375" style="316" bestFit="1" customWidth="1"/>
    <col min="9481" max="9489" width="9.15234375" style="316" customWidth="1"/>
    <col min="9490" max="9490" width="10.3828125" style="316" customWidth="1"/>
    <col min="9491" max="9722" width="8.84375" style="316"/>
    <col min="9723" max="9723" width="57.23046875" style="316" bestFit="1" customWidth="1"/>
    <col min="9724" max="9724" width="10.69140625" style="316" bestFit="1" customWidth="1"/>
    <col min="9725" max="9735" width="9.15234375" style="316" customWidth="1"/>
    <col min="9736" max="9736" width="14.84375" style="316" bestFit="1" customWidth="1"/>
    <col min="9737" max="9745" width="9.15234375" style="316" customWidth="1"/>
    <col min="9746" max="9746" width="10.3828125" style="316" customWidth="1"/>
    <col min="9747" max="9978" width="8.84375" style="316"/>
    <col min="9979" max="9979" width="57.23046875" style="316" bestFit="1" customWidth="1"/>
    <col min="9980" max="9980" width="10.69140625" style="316" bestFit="1" customWidth="1"/>
    <col min="9981" max="9991" width="9.15234375" style="316" customWidth="1"/>
    <col min="9992" max="9992" width="14.84375" style="316" bestFit="1" customWidth="1"/>
    <col min="9993" max="10001" width="9.15234375" style="316" customWidth="1"/>
    <col min="10002" max="10002" width="10.3828125" style="316" customWidth="1"/>
    <col min="10003" max="10234" width="8.84375" style="316"/>
    <col min="10235" max="10235" width="57.23046875" style="316" bestFit="1" customWidth="1"/>
    <col min="10236" max="10236" width="10.69140625" style="316" bestFit="1" customWidth="1"/>
    <col min="10237" max="10247" width="9.15234375" style="316" customWidth="1"/>
    <col min="10248" max="10248" width="14.84375" style="316" bestFit="1" customWidth="1"/>
    <col min="10249" max="10257" width="9.15234375" style="316" customWidth="1"/>
    <col min="10258" max="10258" width="10.3828125" style="316" customWidth="1"/>
    <col min="10259" max="10490" width="8.84375" style="316"/>
    <col min="10491" max="10491" width="57.23046875" style="316" bestFit="1" customWidth="1"/>
    <col min="10492" max="10492" width="10.69140625" style="316" bestFit="1" customWidth="1"/>
    <col min="10493" max="10503" width="9.15234375" style="316" customWidth="1"/>
    <col min="10504" max="10504" width="14.84375" style="316" bestFit="1" customWidth="1"/>
    <col min="10505" max="10513" width="9.15234375" style="316" customWidth="1"/>
    <col min="10514" max="10514" width="10.3828125" style="316" customWidth="1"/>
    <col min="10515" max="10746" width="8.84375" style="316"/>
    <col min="10747" max="10747" width="57.23046875" style="316" bestFit="1" customWidth="1"/>
    <col min="10748" max="10748" width="10.69140625" style="316" bestFit="1" customWidth="1"/>
    <col min="10749" max="10759" width="9.15234375" style="316" customWidth="1"/>
    <col min="10760" max="10760" width="14.84375" style="316" bestFit="1" customWidth="1"/>
    <col min="10761" max="10769" width="9.15234375" style="316" customWidth="1"/>
    <col min="10770" max="10770" width="10.3828125" style="316" customWidth="1"/>
    <col min="10771" max="11002" width="8.84375" style="316"/>
    <col min="11003" max="11003" width="57.23046875" style="316" bestFit="1" customWidth="1"/>
    <col min="11004" max="11004" width="10.69140625" style="316" bestFit="1" customWidth="1"/>
    <col min="11005" max="11015" width="9.15234375" style="316" customWidth="1"/>
    <col min="11016" max="11016" width="14.84375" style="316" bestFit="1" customWidth="1"/>
    <col min="11017" max="11025" width="9.15234375" style="316" customWidth="1"/>
    <col min="11026" max="11026" width="10.3828125" style="316" customWidth="1"/>
    <col min="11027" max="11258" width="8.84375" style="316"/>
    <col min="11259" max="11259" width="57.23046875" style="316" bestFit="1" customWidth="1"/>
    <col min="11260" max="11260" width="10.69140625" style="316" bestFit="1" customWidth="1"/>
    <col min="11261" max="11271" width="9.15234375" style="316" customWidth="1"/>
    <col min="11272" max="11272" width="14.84375" style="316" bestFit="1" customWidth="1"/>
    <col min="11273" max="11281" width="9.15234375" style="316" customWidth="1"/>
    <col min="11282" max="11282" width="10.3828125" style="316" customWidth="1"/>
    <col min="11283" max="11514" width="8.84375" style="316"/>
    <col min="11515" max="11515" width="57.23046875" style="316" bestFit="1" customWidth="1"/>
    <col min="11516" max="11516" width="10.69140625" style="316" bestFit="1" customWidth="1"/>
    <col min="11517" max="11527" width="9.15234375" style="316" customWidth="1"/>
    <col min="11528" max="11528" width="14.84375" style="316" bestFit="1" customWidth="1"/>
    <col min="11529" max="11537" width="9.15234375" style="316" customWidth="1"/>
    <col min="11538" max="11538" width="10.3828125" style="316" customWidth="1"/>
    <col min="11539" max="11770" width="8.84375" style="316"/>
    <col min="11771" max="11771" width="57.23046875" style="316" bestFit="1" customWidth="1"/>
    <col min="11772" max="11772" width="10.69140625" style="316" bestFit="1" customWidth="1"/>
    <col min="11773" max="11783" width="9.15234375" style="316" customWidth="1"/>
    <col min="11784" max="11784" width="14.84375" style="316" bestFit="1" customWidth="1"/>
    <col min="11785" max="11793" width="9.15234375" style="316" customWidth="1"/>
    <col min="11794" max="11794" width="10.3828125" style="316" customWidth="1"/>
    <col min="11795" max="12026" width="8.84375" style="316"/>
    <col min="12027" max="12027" width="57.23046875" style="316" bestFit="1" customWidth="1"/>
    <col min="12028" max="12028" width="10.69140625" style="316" bestFit="1" customWidth="1"/>
    <col min="12029" max="12039" width="9.15234375" style="316" customWidth="1"/>
    <col min="12040" max="12040" width="14.84375" style="316" bestFit="1" customWidth="1"/>
    <col min="12041" max="12049" width="9.15234375" style="316" customWidth="1"/>
    <col min="12050" max="12050" width="10.3828125" style="316" customWidth="1"/>
    <col min="12051" max="12282" width="8.84375" style="316"/>
    <col min="12283" max="12283" width="57.23046875" style="316" bestFit="1" customWidth="1"/>
    <col min="12284" max="12284" width="10.69140625" style="316" bestFit="1" customWidth="1"/>
    <col min="12285" max="12295" width="9.15234375" style="316" customWidth="1"/>
    <col min="12296" max="12296" width="14.84375" style="316" bestFit="1" customWidth="1"/>
    <col min="12297" max="12305" width="9.15234375" style="316" customWidth="1"/>
    <col min="12306" max="12306" width="10.3828125" style="316" customWidth="1"/>
    <col min="12307" max="12538" width="8.84375" style="316"/>
    <col min="12539" max="12539" width="57.23046875" style="316" bestFit="1" customWidth="1"/>
    <col min="12540" max="12540" width="10.69140625" style="316" bestFit="1" customWidth="1"/>
    <col min="12541" max="12551" width="9.15234375" style="316" customWidth="1"/>
    <col min="12552" max="12552" width="14.84375" style="316" bestFit="1" customWidth="1"/>
    <col min="12553" max="12561" width="9.15234375" style="316" customWidth="1"/>
    <col min="12562" max="12562" width="10.3828125" style="316" customWidth="1"/>
    <col min="12563" max="12794" width="8.84375" style="316"/>
    <col min="12795" max="12795" width="57.23046875" style="316" bestFit="1" customWidth="1"/>
    <col min="12796" max="12796" width="10.69140625" style="316" bestFit="1" customWidth="1"/>
    <col min="12797" max="12807" width="9.15234375" style="316" customWidth="1"/>
    <col min="12808" max="12808" width="14.84375" style="316" bestFit="1" customWidth="1"/>
    <col min="12809" max="12817" width="9.15234375" style="316" customWidth="1"/>
    <col min="12818" max="12818" width="10.3828125" style="316" customWidth="1"/>
    <col min="12819" max="13050" width="8.84375" style="316"/>
    <col min="13051" max="13051" width="57.23046875" style="316" bestFit="1" customWidth="1"/>
    <col min="13052" max="13052" width="10.69140625" style="316" bestFit="1" customWidth="1"/>
    <col min="13053" max="13063" width="9.15234375" style="316" customWidth="1"/>
    <col min="13064" max="13064" width="14.84375" style="316" bestFit="1" customWidth="1"/>
    <col min="13065" max="13073" width="9.15234375" style="316" customWidth="1"/>
    <col min="13074" max="13074" width="10.3828125" style="316" customWidth="1"/>
    <col min="13075" max="13306" width="8.84375" style="316"/>
    <col min="13307" max="13307" width="57.23046875" style="316" bestFit="1" customWidth="1"/>
    <col min="13308" max="13308" width="10.69140625" style="316" bestFit="1" customWidth="1"/>
    <col min="13309" max="13319" width="9.15234375" style="316" customWidth="1"/>
    <col min="13320" max="13320" width="14.84375" style="316" bestFit="1" customWidth="1"/>
    <col min="13321" max="13329" width="9.15234375" style="316" customWidth="1"/>
    <col min="13330" max="13330" width="10.3828125" style="316" customWidth="1"/>
    <col min="13331" max="13562" width="8.84375" style="316"/>
    <col min="13563" max="13563" width="57.23046875" style="316" bestFit="1" customWidth="1"/>
    <col min="13564" max="13564" width="10.69140625" style="316" bestFit="1" customWidth="1"/>
    <col min="13565" max="13575" width="9.15234375" style="316" customWidth="1"/>
    <col min="13576" max="13576" width="14.84375" style="316" bestFit="1" customWidth="1"/>
    <col min="13577" max="13585" width="9.15234375" style="316" customWidth="1"/>
    <col min="13586" max="13586" width="10.3828125" style="316" customWidth="1"/>
    <col min="13587" max="13818" width="8.84375" style="316"/>
    <col min="13819" max="13819" width="57.23046875" style="316" bestFit="1" customWidth="1"/>
    <col min="13820" max="13820" width="10.69140625" style="316" bestFit="1" customWidth="1"/>
    <col min="13821" max="13831" width="9.15234375" style="316" customWidth="1"/>
    <col min="13832" max="13832" width="14.84375" style="316" bestFit="1" customWidth="1"/>
    <col min="13833" max="13841" width="9.15234375" style="316" customWidth="1"/>
    <col min="13842" max="13842" width="10.3828125" style="316" customWidth="1"/>
    <col min="13843" max="14074" width="8.84375" style="316"/>
    <col min="14075" max="14075" width="57.23046875" style="316" bestFit="1" customWidth="1"/>
    <col min="14076" max="14076" width="10.69140625" style="316" bestFit="1" customWidth="1"/>
    <col min="14077" max="14087" width="9.15234375" style="316" customWidth="1"/>
    <col min="14088" max="14088" width="14.84375" style="316" bestFit="1" customWidth="1"/>
    <col min="14089" max="14097" width="9.15234375" style="316" customWidth="1"/>
    <col min="14098" max="14098" width="10.3828125" style="316" customWidth="1"/>
    <col min="14099" max="14330" width="8.84375" style="316"/>
    <col min="14331" max="14331" width="57.23046875" style="316" bestFit="1" customWidth="1"/>
    <col min="14332" max="14332" width="10.69140625" style="316" bestFit="1" customWidth="1"/>
    <col min="14333" max="14343" width="9.15234375" style="316" customWidth="1"/>
    <col min="14344" max="14344" width="14.84375" style="316" bestFit="1" customWidth="1"/>
    <col min="14345" max="14353" width="9.15234375" style="316" customWidth="1"/>
    <col min="14354" max="14354" width="10.3828125" style="316" customWidth="1"/>
    <col min="14355" max="14586" width="8.84375" style="316"/>
    <col min="14587" max="14587" width="57.23046875" style="316" bestFit="1" customWidth="1"/>
    <col min="14588" max="14588" width="10.69140625" style="316" bestFit="1" customWidth="1"/>
    <col min="14589" max="14599" width="9.15234375" style="316" customWidth="1"/>
    <col min="14600" max="14600" width="14.84375" style="316" bestFit="1" customWidth="1"/>
    <col min="14601" max="14609" width="9.15234375" style="316" customWidth="1"/>
    <col min="14610" max="14610" width="10.3828125" style="316" customWidth="1"/>
    <col min="14611" max="14842" width="8.84375" style="316"/>
    <col min="14843" max="14843" width="57.23046875" style="316" bestFit="1" customWidth="1"/>
    <col min="14844" max="14844" width="10.69140625" style="316" bestFit="1" customWidth="1"/>
    <col min="14845" max="14855" width="9.15234375" style="316" customWidth="1"/>
    <col min="14856" max="14856" width="14.84375" style="316" bestFit="1" customWidth="1"/>
    <col min="14857" max="14865" width="9.15234375" style="316" customWidth="1"/>
    <col min="14866" max="14866" width="10.3828125" style="316" customWidth="1"/>
    <col min="14867" max="15098" width="8.84375" style="316"/>
    <col min="15099" max="15099" width="57.23046875" style="316" bestFit="1" customWidth="1"/>
    <col min="15100" max="15100" width="10.69140625" style="316" bestFit="1" customWidth="1"/>
    <col min="15101" max="15111" width="9.15234375" style="316" customWidth="1"/>
    <col min="15112" max="15112" width="14.84375" style="316" bestFit="1" customWidth="1"/>
    <col min="15113" max="15121" width="9.15234375" style="316" customWidth="1"/>
    <col min="15122" max="15122" width="10.3828125" style="316" customWidth="1"/>
    <col min="15123" max="15354" width="8.84375" style="316"/>
    <col min="15355" max="15355" width="57.23046875" style="316" bestFit="1" customWidth="1"/>
    <col min="15356" max="15356" width="10.69140625" style="316" bestFit="1" customWidth="1"/>
    <col min="15357" max="15367" width="9.15234375" style="316" customWidth="1"/>
    <col min="15368" max="15368" width="14.84375" style="316" bestFit="1" customWidth="1"/>
    <col min="15369" max="15377" width="9.15234375" style="316" customWidth="1"/>
    <col min="15378" max="15378" width="10.3828125" style="316" customWidth="1"/>
    <col min="15379" max="15610" width="8.84375" style="316"/>
    <col min="15611" max="15611" width="57.23046875" style="316" bestFit="1" customWidth="1"/>
    <col min="15612" max="15612" width="10.69140625" style="316" bestFit="1" customWidth="1"/>
    <col min="15613" max="15623" width="9.15234375" style="316" customWidth="1"/>
    <col min="15624" max="15624" width="14.84375" style="316" bestFit="1" customWidth="1"/>
    <col min="15625" max="15633" width="9.15234375" style="316" customWidth="1"/>
    <col min="15634" max="15634" width="10.3828125" style="316" customWidth="1"/>
    <col min="15635" max="15866" width="8.84375" style="316"/>
    <col min="15867" max="15867" width="57.23046875" style="316" bestFit="1" customWidth="1"/>
    <col min="15868" max="15868" width="10.69140625" style="316" bestFit="1" customWidth="1"/>
    <col min="15869" max="15879" width="9.15234375" style="316" customWidth="1"/>
    <col min="15880" max="15880" width="14.84375" style="316" bestFit="1" customWidth="1"/>
    <col min="15881" max="15889" width="9.15234375" style="316" customWidth="1"/>
    <col min="15890" max="15890" width="10.3828125" style="316" customWidth="1"/>
    <col min="15891" max="16122" width="8.84375" style="316"/>
    <col min="16123" max="16123" width="57.23046875" style="316" bestFit="1" customWidth="1"/>
    <col min="16124" max="16124" width="10.69140625" style="316" bestFit="1" customWidth="1"/>
    <col min="16125" max="16135" width="9.15234375" style="316" customWidth="1"/>
    <col min="16136" max="16136" width="14.84375" style="316" bestFit="1" customWidth="1"/>
    <col min="16137" max="16145" width="9.15234375" style="316" customWidth="1"/>
    <col min="16146" max="16146" width="10.3828125" style="316" customWidth="1"/>
    <col min="16147" max="16378" width="8.84375" style="316"/>
    <col min="16379" max="16384" width="12.69140625" style="316" customWidth="1"/>
  </cols>
  <sheetData>
    <row r="1" spans="1:17" s="310" customFormat="1" ht="15">
      <c r="A1" s="663" t="s">
        <v>206</v>
      </c>
      <c r="B1" s="663"/>
      <c r="C1" s="664"/>
      <c r="D1" s="664"/>
      <c r="E1" s="664"/>
      <c r="F1" s="664"/>
      <c r="G1" s="664"/>
      <c r="H1" s="664"/>
      <c r="I1" s="664"/>
      <c r="J1" s="664"/>
      <c r="K1" s="664"/>
      <c r="L1" s="664"/>
      <c r="M1" s="664"/>
      <c r="N1" s="664"/>
      <c r="O1" s="664"/>
      <c r="Q1" s="311"/>
    </row>
    <row r="2" spans="1:17" s="310" customFormat="1" ht="15">
      <c r="A2" s="665" t="s">
        <v>208</v>
      </c>
      <c r="B2" s="665"/>
      <c r="C2" s="666"/>
      <c r="D2" s="666"/>
      <c r="E2" s="666"/>
      <c r="F2" s="666"/>
      <c r="G2" s="666"/>
      <c r="H2" s="666"/>
      <c r="I2" s="666"/>
      <c r="J2" s="666"/>
      <c r="K2" s="666"/>
      <c r="L2" s="666"/>
      <c r="M2" s="666"/>
      <c r="N2" s="666"/>
      <c r="O2" s="666"/>
      <c r="Q2" s="311"/>
    </row>
    <row r="3" spans="1:17" s="310" customFormat="1" ht="15">
      <c r="A3" s="667" t="str">
        <f>'Schedule 1'!A3:L3</f>
        <v>Data Through May 31, 2024</v>
      </c>
      <c r="B3" s="667">
        <f>'Schedule 1'!B3:M3</f>
        <v>0</v>
      </c>
      <c r="C3" s="668">
        <f>'Schedule 1'!C3:N3</f>
        <v>0</v>
      </c>
      <c r="D3" s="668">
        <f>'Schedule 1'!D3:O3</f>
        <v>0</v>
      </c>
      <c r="E3" s="668">
        <f>'Schedule 1'!E3:P3</f>
        <v>0</v>
      </c>
      <c r="F3" s="668">
        <f>'Schedule 1'!F3:Q3</f>
        <v>0</v>
      </c>
      <c r="G3" s="668">
        <f>'Schedule 1'!G3:R3</f>
        <v>0</v>
      </c>
      <c r="H3" s="668">
        <f>'Schedule 1'!H3:S3</f>
        <v>0</v>
      </c>
      <c r="I3" s="668">
        <f>'Schedule 1'!I3:T3</f>
        <v>0</v>
      </c>
      <c r="J3" s="668">
        <f>'Schedule 1'!J3:U3</f>
        <v>0</v>
      </c>
      <c r="K3" s="668">
        <f>'Schedule 1'!K3:V3</f>
        <v>0</v>
      </c>
      <c r="L3" s="668">
        <f>'Schedule 1'!L3:W3</f>
        <v>0</v>
      </c>
      <c r="M3" s="668">
        <f>'Schedule 1'!M3:X3</f>
        <v>0</v>
      </c>
      <c r="N3" s="668">
        <f>'Schedule 1'!N3:Y3</f>
        <v>0</v>
      </c>
      <c r="O3" s="668">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45">
      <c r="A6" s="90"/>
      <c r="B6" s="90"/>
      <c r="C6" s="332"/>
      <c r="D6" s="332"/>
      <c r="E6" s="332"/>
      <c r="F6" s="332"/>
      <c r="G6" s="332"/>
      <c r="H6" s="332"/>
      <c r="I6" s="332"/>
      <c r="J6" s="332"/>
      <c r="K6" s="332"/>
      <c r="L6" s="332"/>
      <c r="M6" s="332"/>
      <c r="N6" s="332"/>
    </row>
    <row r="7" spans="1:17" s="318" customFormat="1" ht="15.45">
      <c r="A7" s="91"/>
      <c r="B7" s="91"/>
      <c r="O7" s="332" t="s">
        <v>562</v>
      </c>
      <c r="Q7" s="317"/>
    </row>
    <row r="8" spans="1:17" ht="15.9" thickBot="1">
      <c r="A8" s="90"/>
      <c r="B8" s="90"/>
      <c r="C8" s="307" t="s">
        <v>603</v>
      </c>
      <c r="D8" s="307" t="s">
        <v>604</v>
      </c>
      <c r="E8" s="307" t="s">
        <v>605</v>
      </c>
      <c r="F8" s="307" t="s">
        <v>606</v>
      </c>
      <c r="G8" s="307" t="s">
        <v>607</v>
      </c>
      <c r="H8" s="307" t="s">
        <v>608</v>
      </c>
      <c r="I8" s="307" t="s">
        <v>609</v>
      </c>
      <c r="J8" s="307" t="s">
        <v>610</v>
      </c>
      <c r="K8" s="307" t="s">
        <v>611</v>
      </c>
      <c r="L8" s="307" t="s">
        <v>612</v>
      </c>
      <c r="M8" s="307" t="s">
        <v>613</v>
      </c>
      <c r="N8" s="307" t="s">
        <v>614</v>
      </c>
      <c r="O8" s="347" t="s">
        <v>669</v>
      </c>
    </row>
    <row r="9" spans="1:17" ht="15.9" thickTop="1" thickBot="1">
      <c r="A9" s="327" t="s">
        <v>209</v>
      </c>
      <c r="B9" s="337"/>
      <c r="C9" s="85">
        <v>0</v>
      </c>
      <c r="D9" s="85"/>
      <c r="E9" s="85"/>
      <c r="F9" s="85"/>
      <c r="G9" s="85"/>
      <c r="H9" s="85"/>
      <c r="I9" s="85"/>
      <c r="J9" s="85"/>
      <c r="K9" s="85"/>
      <c r="L9" s="85"/>
      <c r="M9" s="85"/>
      <c r="N9" s="85"/>
      <c r="O9" s="86">
        <f>C9</f>
        <v>0</v>
      </c>
    </row>
    <row r="10" spans="1:17" ht="15.45">
      <c r="A10" s="90"/>
      <c r="B10" s="90"/>
      <c r="C10" s="84"/>
      <c r="D10" s="84"/>
      <c r="E10" s="84"/>
      <c r="F10" s="84"/>
      <c r="G10" s="84"/>
      <c r="H10" s="84"/>
      <c r="I10" s="84"/>
      <c r="J10" s="84"/>
      <c r="K10" s="84"/>
      <c r="L10" s="84"/>
      <c r="M10" s="84"/>
      <c r="N10" s="84"/>
      <c r="O10" s="84"/>
    </row>
    <row r="11" spans="1:17" ht="15.45">
      <c r="A11" s="348" t="s">
        <v>205</v>
      </c>
      <c r="B11" s="348" t="s">
        <v>253</v>
      </c>
      <c r="C11" s="84"/>
      <c r="D11" s="84"/>
      <c r="E11" s="84"/>
      <c r="F11" s="84"/>
      <c r="G11" s="84"/>
      <c r="H11" s="84"/>
      <c r="I11" s="84"/>
      <c r="J11" s="84"/>
      <c r="K11" s="84"/>
      <c r="L11" s="84"/>
      <c r="M11" s="84"/>
      <c r="N11" s="84"/>
      <c r="O11" s="84"/>
    </row>
    <row r="12" spans="1:17" ht="15.45">
      <c r="A12" s="90"/>
      <c r="B12" s="90"/>
      <c r="C12" s="84"/>
      <c r="D12" s="84"/>
      <c r="E12" s="84"/>
      <c r="F12" s="84"/>
      <c r="G12" s="84"/>
      <c r="H12" s="84"/>
      <c r="I12" s="377"/>
      <c r="J12" s="377"/>
      <c r="K12" s="84"/>
      <c r="L12" s="84"/>
      <c r="M12" s="84"/>
      <c r="N12" s="84"/>
      <c r="O12" s="84"/>
    </row>
    <row r="13" spans="1:17" s="320" customFormat="1" ht="15.45">
      <c r="A13" s="375" t="s">
        <v>347</v>
      </c>
      <c r="B13" s="346" t="s">
        <v>24</v>
      </c>
      <c r="C13" s="522">
        <v>1817.7199999999996</v>
      </c>
      <c r="D13" s="522">
        <v>956.99</v>
      </c>
      <c r="E13" s="522">
        <v>234867.23</v>
      </c>
      <c r="F13" s="522">
        <v>-379.53</v>
      </c>
      <c r="G13" s="522">
        <v>254252.58999999997</v>
      </c>
      <c r="H13" s="523">
        <v>1264.76</v>
      </c>
      <c r="I13" s="522">
        <v>669344.80999999994</v>
      </c>
      <c r="J13" s="522">
        <v>227037.55000000002</v>
      </c>
      <c r="K13" s="522">
        <v>254964.04000000007</v>
      </c>
      <c r="L13" s="522"/>
      <c r="M13" s="522"/>
      <c r="N13" s="522"/>
      <c r="O13" s="522">
        <f t="shared" ref="O13:O20" si="0">ROUND(SUM(C13:N13),0)</f>
        <v>1644126</v>
      </c>
      <c r="P13" s="376"/>
      <c r="Q13" s="321"/>
    </row>
    <row r="14" spans="1:17" s="320" customFormat="1" ht="15.45">
      <c r="A14" s="375" t="s">
        <v>348</v>
      </c>
      <c r="B14" s="346" t="s">
        <v>362</v>
      </c>
      <c r="C14" s="522">
        <v>571.76</v>
      </c>
      <c r="D14" s="522">
        <v>1647.59</v>
      </c>
      <c r="E14" s="522">
        <v>446.55</v>
      </c>
      <c r="F14" s="522">
        <v>402.8</v>
      </c>
      <c r="G14" s="522">
        <v>723.25</v>
      </c>
      <c r="H14" s="523">
        <v>375</v>
      </c>
      <c r="I14" s="522">
        <v>578.46</v>
      </c>
      <c r="J14" s="522">
        <v>672.05</v>
      </c>
      <c r="K14" s="522">
        <v>116.73</v>
      </c>
      <c r="L14" s="522"/>
      <c r="M14" s="522"/>
      <c r="N14" s="522"/>
      <c r="O14" s="522">
        <f t="shared" si="0"/>
        <v>5534</v>
      </c>
      <c r="P14" s="376"/>
      <c r="Q14" s="321"/>
    </row>
    <row r="15" spans="1:17" s="320" customFormat="1" ht="15.45">
      <c r="A15" s="394" t="s">
        <v>349</v>
      </c>
      <c r="B15" s="395" t="s">
        <v>23</v>
      </c>
      <c r="C15" s="522"/>
      <c r="D15" s="522"/>
      <c r="E15" s="522"/>
      <c r="F15" s="522"/>
      <c r="G15" s="522"/>
      <c r="H15" s="522"/>
      <c r="I15" s="522">
        <v>1080074.5</v>
      </c>
      <c r="J15" s="522">
        <v>574381.85</v>
      </c>
      <c r="K15" s="522">
        <v>342853.15</v>
      </c>
      <c r="L15" s="522"/>
      <c r="M15" s="522"/>
      <c r="N15" s="522"/>
      <c r="O15" s="522">
        <f t="shared" si="0"/>
        <v>1997310</v>
      </c>
      <c r="P15" s="376"/>
      <c r="Q15" s="321"/>
    </row>
    <row r="16" spans="1:17" s="320" customFormat="1" ht="15.45">
      <c r="A16" s="375" t="s">
        <v>350</v>
      </c>
      <c r="B16" s="346" t="s">
        <v>250</v>
      </c>
      <c r="C16" s="522">
        <v>1592.96</v>
      </c>
      <c r="D16" s="522">
        <v>1644.9500000000003</v>
      </c>
      <c r="E16" s="522">
        <v>1294.2599999999998</v>
      </c>
      <c r="F16" s="522">
        <v>449.6099999999999</v>
      </c>
      <c r="G16" s="522">
        <v>1673.6700000000003</v>
      </c>
      <c r="H16" s="522">
        <v>-131.94000000000003</v>
      </c>
      <c r="I16" s="522">
        <v>1172.4899999999993</v>
      </c>
      <c r="J16" s="522">
        <v>1190.8899999999996</v>
      </c>
      <c r="K16" s="522">
        <v>781.34</v>
      </c>
      <c r="L16" s="522"/>
      <c r="M16" s="522"/>
      <c r="N16" s="522"/>
      <c r="O16" s="522">
        <f t="shared" si="0"/>
        <v>9668</v>
      </c>
      <c r="P16" s="376"/>
      <c r="Q16" s="321"/>
    </row>
    <row r="17" spans="1:17" s="320" customFormat="1" ht="15.45">
      <c r="A17" s="375" t="s">
        <v>351</v>
      </c>
      <c r="B17" s="346" t="s">
        <v>413</v>
      </c>
      <c r="C17" s="522"/>
      <c r="D17" s="522"/>
      <c r="E17" s="522"/>
      <c r="F17" s="522"/>
      <c r="G17" s="522"/>
      <c r="H17" s="522"/>
      <c r="I17" s="522"/>
      <c r="J17" s="522"/>
      <c r="K17" s="522"/>
      <c r="L17" s="522"/>
      <c r="M17" s="522"/>
      <c r="N17" s="522"/>
      <c r="O17" s="522">
        <f t="shared" si="0"/>
        <v>0</v>
      </c>
      <c r="Q17" s="321"/>
    </row>
    <row r="18" spans="1:17" s="320" customFormat="1" ht="15.45">
      <c r="A18" s="394" t="s">
        <v>352</v>
      </c>
      <c r="B18" s="395" t="s">
        <v>354</v>
      </c>
      <c r="C18" s="522"/>
      <c r="D18" s="522"/>
      <c r="E18" s="522"/>
      <c r="F18" s="522"/>
      <c r="G18" s="522"/>
      <c r="H18" s="522"/>
      <c r="I18" s="522"/>
      <c r="J18" s="522"/>
      <c r="K18" s="522"/>
      <c r="L18" s="522"/>
      <c r="M18" s="522"/>
      <c r="N18" s="522"/>
      <c r="O18" s="522">
        <f t="shared" si="0"/>
        <v>0</v>
      </c>
      <c r="Q18" s="321"/>
    </row>
    <row r="19" spans="1:17" s="320" customFormat="1" ht="15.45">
      <c r="A19" s="100" t="s">
        <v>372</v>
      </c>
      <c r="B19" s="346" t="s">
        <v>371</v>
      </c>
      <c r="C19" s="522"/>
      <c r="D19" s="522"/>
      <c r="E19" s="522"/>
      <c r="F19" s="522"/>
      <c r="G19" s="522"/>
      <c r="H19" s="522"/>
      <c r="I19" s="522"/>
      <c r="J19" s="522"/>
      <c r="K19" s="522">
        <v>5300</v>
      </c>
      <c r="L19" s="522"/>
      <c r="M19" s="522"/>
      <c r="N19" s="522"/>
      <c r="O19" s="522">
        <f t="shared" si="0"/>
        <v>5300</v>
      </c>
      <c r="Q19" s="321"/>
    </row>
    <row r="20" spans="1:17" ht="15">
      <c r="A20" s="349" t="s">
        <v>204</v>
      </c>
      <c r="B20" s="349"/>
      <c r="C20" s="87">
        <f t="shared" ref="C20:M20" si="1">SUM(C13:C19)</f>
        <v>3982.4399999999996</v>
      </c>
      <c r="D20" s="87">
        <f t="shared" si="1"/>
        <v>4249.5300000000007</v>
      </c>
      <c r="E20" s="87">
        <f t="shared" si="1"/>
        <v>236608.04</v>
      </c>
      <c r="F20" s="87">
        <f t="shared" si="1"/>
        <v>472.87999999999994</v>
      </c>
      <c r="G20" s="87">
        <f t="shared" si="1"/>
        <v>256649.50999999998</v>
      </c>
      <c r="H20" s="87">
        <f t="shared" si="1"/>
        <v>1507.82</v>
      </c>
      <c r="I20" s="87">
        <f t="shared" si="1"/>
        <v>1751170.26</v>
      </c>
      <c r="J20" s="87">
        <f t="shared" si="1"/>
        <v>803282.34</v>
      </c>
      <c r="K20" s="87">
        <f t="shared" si="1"/>
        <v>604015.26000000013</v>
      </c>
      <c r="L20" s="87">
        <f t="shared" si="1"/>
        <v>0</v>
      </c>
      <c r="M20" s="87">
        <f t="shared" si="1"/>
        <v>0</v>
      </c>
      <c r="N20" s="87">
        <f>SUM(N13:N19)</f>
        <v>0</v>
      </c>
      <c r="O20" s="87">
        <f t="shared" si="0"/>
        <v>3661938</v>
      </c>
      <c r="P20" s="306"/>
    </row>
    <row r="21" spans="1:17" ht="15.45">
      <c r="A21" s="90"/>
      <c r="B21" s="90"/>
      <c r="C21" s="84"/>
      <c r="D21" s="84"/>
      <c r="E21" s="84"/>
      <c r="F21" s="84"/>
      <c r="G21" s="84"/>
      <c r="H21" s="84"/>
      <c r="I21" s="84"/>
      <c r="J21" s="84"/>
      <c r="K21" s="84"/>
      <c r="L21" s="84"/>
      <c r="M21" s="84"/>
      <c r="N21" s="84"/>
      <c r="O21" s="84"/>
    </row>
    <row r="22" spans="1:17" ht="15.45">
      <c r="A22" s="348" t="s">
        <v>203</v>
      </c>
      <c r="B22" s="348"/>
      <c r="C22" s="84"/>
      <c r="D22" s="84"/>
      <c r="E22" s="84"/>
      <c r="F22" s="84"/>
      <c r="G22" s="84"/>
      <c r="H22" s="84"/>
      <c r="I22" s="84"/>
      <c r="J22" s="84"/>
      <c r="K22" s="84"/>
      <c r="L22" s="84"/>
      <c r="M22" s="84"/>
      <c r="N22" s="84"/>
      <c r="O22" s="84"/>
    </row>
    <row r="23" spans="1:17" ht="15.45">
      <c r="A23" s="97"/>
      <c r="B23" s="97"/>
      <c r="C23" s="84"/>
      <c r="D23" s="84"/>
      <c r="E23" s="84"/>
      <c r="F23" s="84"/>
      <c r="G23" s="84"/>
      <c r="H23" s="84"/>
      <c r="I23" s="84"/>
      <c r="J23" s="84"/>
      <c r="K23" s="84"/>
      <c r="L23" s="84"/>
      <c r="M23" s="84"/>
      <c r="N23" s="84"/>
      <c r="O23" s="84"/>
    </row>
    <row r="24" spans="1:17" ht="15.45">
      <c r="A24" s="88" t="s">
        <v>207</v>
      </c>
      <c r="B24" s="88"/>
      <c r="C24" s="84">
        <f>-C20</f>
        <v>-3982.4399999999996</v>
      </c>
      <c r="D24" s="84">
        <f>-D20</f>
        <v>-4249.5300000000007</v>
      </c>
      <c r="E24" s="84">
        <f t="shared" ref="E24:M24" si="2">-E20</f>
        <v>-236608.04</v>
      </c>
      <c r="F24" s="84">
        <f t="shared" si="2"/>
        <v>-472.87999999999994</v>
      </c>
      <c r="G24" s="84">
        <f t="shared" si="2"/>
        <v>-256649.50999999998</v>
      </c>
      <c r="H24" s="84">
        <f t="shared" si="2"/>
        <v>-1507.82</v>
      </c>
      <c r="I24" s="84">
        <f t="shared" si="2"/>
        <v>-1751170.26</v>
      </c>
      <c r="J24" s="84">
        <f t="shared" si="2"/>
        <v>-803282.34</v>
      </c>
      <c r="K24" s="84">
        <f t="shared" si="2"/>
        <v>-604015.26000000013</v>
      </c>
      <c r="L24" s="84">
        <f t="shared" si="2"/>
        <v>0</v>
      </c>
      <c r="M24" s="84">
        <f t="shared" si="2"/>
        <v>0</v>
      </c>
      <c r="N24" s="84">
        <f>-N20</f>
        <v>0</v>
      </c>
      <c r="O24" s="524">
        <f>ROUND(SUM(C24:N24),0)</f>
        <v>-3661938</v>
      </c>
    </row>
    <row r="25" spans="1:17" ht="15.45">
      <c r="A25" s="97"/>
      <c r="B25" s="97"/>
      <c r="C25" s="84"/>
      <c r="D25" s="84"/>
      <c r="E25" s="84"/>
      <c r="F25" s="84"/>
      <c r="G25" s="84"/>
      <c r="H25" s="84"/>
      <c r="I25" s="84"/>
      <c r="J25" s="84"/>
      <c r="K25" s="84"/>
      <c r="L25" s="84"/>
      <c r="M25" s="84"/>
      <c r="N25" s="84"/>
      <c r="O25" s="84"/>
    </row>
    <row r="26" spans="1:17" ht="15.45">
      <c r="A26" s="97"/>
      <c r="B26" s="97"/>
      <c r="C26" s="84"/>
      <c r="D26" s="84"/>
      <c r="E26" s="84"/>
      <c r="F26" s="84"/>
      <c r="G26" s="84"/>
      <c r="H26" s="84"/>
      <c r="I26" s="84"/>
      <c r="J26" s="84"/>
      <c r="K26" s="84"/>
      <c r="L26" s="84"/>
      <c r="M26" s="84"/>
      <c r="N26" s="84"/>
      <c r="O26" s="84"/>
    </row>
    <row r="27" spans="1:17" ht="15">
      <c r="A27" s="348" t="s">
        <v>202</v>
      </c>
      <c r="B27" s="348"/>
      <c r="C27" s="87">
        <f>ROUND(SUM(C23:C26),0)</f>
        <v>-3982</v>
      </c>
      <c r="D27" s="87">
        <f>ROUND(SUM(D23:D26),0)</f>
        <v>-4250</v>
      </c>
      <c r="E27" s="87">
        <f t="shared" ref="E27:L27" si="3">ROUND(SUM(E23:E26),0)</f>
        <v>-236608</v>
      </c>
      <c r="F27" s="87">
        <f t="shared" si="3"/>
        <v>-473</v>
      </c>
      <c r="G27" s="87">
        <f t="shared" si="3"/>
        <v>-256650</v>
      </c>
      <c r="H27" s="87">
        <f t="shared" si="3"/>
        <v>-1508</v>
      </c>
      <c r="I27" s="87">
        <f t="shared" si="3"/>
        <v>-1751170</v>
      </c>
      <c r="J27" s="87">
        <f t="shared" si="3"/>
        <v>-803282</v>
      </c>
      <c r="K27" s="87">
        <f t="shared" si="3"/>
        <v>-604015</v>
      </c>
      <c r="L27" s="87">
        <f t="shared" si="3"/>
        <v>0</v>
      </c>
      <c r="M27" s="87">
        <f>ROUND(SUM(M23:M26),0)</f>
        <v>0</v>
      </c>
      <c r="N27" s="87">
        <f>ROUND(SUM(N23:N26),0)</f>
        <v>0</v>
      </c>
      <c r="O27" s="87">
        <f>SUM(O23:O26)</f>
        <v>-3661938</v>
      </c>
    </row>
    <row r="28" spans="1:17" ht="15.45">
      <c r="A28" s="90"/>
      <c r="B28" s="90"/>
      <c r="C28" s="84"/>
      <c r="D28" s="84"/>
      <c r="E28" s="84"/>
      <c r="F28" s="84"/>
      <c r="G28" s="84"/>
      <c r="H28" s="84"/>
      <c r="I28" s="84"/>
      <c r="J28" s="84"/>
      <c r="K28" s="84"/>
      <c r="L28" s="84"/>
      <c r="M28" s="84"/>
      <c r="N28" s="84"/>
      <c r="O28" s="84"/>
    </row>
    <row r="29" spans="1:17" ht="15.45" thickBot="1">
      <c r="A29" s="327" t="s">
        <v>201</v>
      </c>
      <c r="B29" s="327"/>
      <c r="C29" s="329">
        <f>ROUND(+C9+C20+C27,0)</f>
        <v>0</v>
      </c>
      <c r="D29" s="329"/>
      <c r="E29" s="329"/>
      <c r="F29" s="329"/>
      <c r="G29" s="329"/>
      <c r="H29" s="329"/>
      <c r="I29" s="329"/>
      <c r="J29" s="329"/>
      <c r="K29" s="329"/>
      <c r="L29" s="329"/>
      <c r="M29" s="329"/>
      <c r="N29" s="329"/>
      <c r="O29" s="329">
        <f>ROUND(+O9+O20+O27,0)</f>
        <v>0</v>
      </c>
    </row>
    <row r="30" spans="1:17" ht="15.45">
      <c r="A30" s="98"/>
      <c r="B30" s="98"/>
      <c r="C30" s="83"/>
      <c r="D30" s="83"/>
      <c r="E30" s="83"/>
      <c r="F30" s="83"/>
      <c r="G30" s="83"/>
      <c r="H30" s="83"/>
      <c r="I30" s="83"/>
      <c r="J30" s="83"/>
      <c r="K30" s="83"/>
      <c r="L30" s="83"/>
      <c r="M30" s="83"/>
      <c r="N30" s="83"/>
      <c r="O30" s="83"/>
    </row>
    <row r="31" spans="1:17" ht="15.45">
      <c r="A31" s="98"/>
      <c r="B31" s="98"/>
      <c r="C31" s="83"/>
      <c r="D31" s="83"/>
      <c r="E31" s="83"/>
      <c r="F31" s="83"/>
      <c r="G31" s="83"/>
      <c r="H31" s="83"/>
      <c r="I31" s="83"/>
      <c r="J31" s="83"/>
      <c r="K31" s="83"/>
      <c r="L31" s="83"/>
      <c r="M31" s="83"/>
      <c r="N31" s="83"/>
      <c r="O31" s="83"/>
    </row>
    <row r="32" spans="1:17" ht="15.45">
      <c r="A32" s="98"/>
      <c r="B32" s="98"/>
      <c r="C32" s="83"/>
      <c r="D32" s="83"/>
      <c r="E32" s="83"/>
      <c r="F32" s="83"/>
      <c r="G32" s="83"/>
      <c r="H32" s="83"/>
      <c r="I32" s="83"/>
      <c r="J32" s="83"/>
      <c r="K32" s="83"/>
      <c r="L32" s="83"/>
      <c r="M32" s="83"/>
      <c r="N32" s="83"/>
      <c r="O32" s="83"/>
    </row>
    <row r="33" spans="1:15" ht="15.45">
      <c r="A33" s="98"/>
      <c r="B33" s="98"/>
      <c r="C33" s="83"/>
      <c r="D33" s="83"/>
      <c r="E33" s="83"/>
      <c r="F33" s="83"/>
      <c r="G33" s="83"/>
      <c r="H33" s="83"/>
      <c r="I33" s="83"/>
      <c r="J33" s="83"/>
      <c r="K33" s="83"/>
      <c r="L33" s="83"/>
      <c r="M33" s="83"/>
      <c r="N33" s="83"/>
      <c r="O33" s="83"/>
    </row>
    <row r="34" spans="1:15" ht="15.45">
      <c r="A34" s="98"/>
      <c r="B34" s="98"/>
      <c r="C34" s="83"/>
      <c r="D34" s="83"/>
      <c r="E34" s="83"/>
      <c r="F34" s="83"/>
      <c r="G34" s="83"/>
      <c r="H34" s="83"/>
      <c r="I34" s="83"/>
      <c r="J34" s="83"/>
      <c r="K34" s="83"/>
      <c r="L34" s="83"/>
      <c r="M34" s="83"/>
      <c r="N34" s="83"/>
      <c r="O34" s="83"/>
    </row>
    <row r="35" spans="1:15" ht="15.45">
      <c r="A35" s="98"/>
      <c r="B35" s="98"/>
      <c r="C35" s="83"/>
      <c r="D35" s="83"/>
      <c r="E35" s="83"/>
      <c r="F35" s="83"/>
      <c r="G35" s="83"/>
      <c r="H35" s="83"/>
      <c r="I35" s="83"/>
      <c r="J35" s="83"/>
      <c r="K35" s="83"/>
      <c r="L35" s="83"/>
      <c r="M35" s="83"/>
      <c r="N35" s="83"/>
      <c r="O35" s="83"/>
    </row>
    <row r="36" spans="1:15" ht="15.45">
      <c r="A36" s="98"/>
      <c r="B36" s="98"/>
      <c r="C36" s="83"/>
      <c r="D36" s="83"/>
      <c r="E36" s="83"/>
      <c r="F36" s="83"/>
      <c r="G36" s="83"/>
      <c r="H36" s="83"/>
      <c r="I36" s="83"/>
      <c r="J36" s="83"/>
      <c r="K36" s="83"/>
      <c r="L36" s="83"/>
      <c r="M36" s="83"/>
      <c r="N36" s="83"/>
      <c r="O36" s="83"/>
    </row>
    <row r="37" spans="1:15" ht="15.45">
      <c r="A37" s="98"/>
      <c r="B37" s="98"/>
      <c r="C37" s="83"/>
      <c r="D37" s="83"/>
      <c r="E37" s="83"/>
      <c r="F37" s="83"/>
      <c r="G37" s="83"/>
      <c r="H37" s="83"/>
      <c r="I37" s="83"/>
      <c r="J37" s="83"/>
      <c r="K37" s="83"/>
      <c r="L37" s="83"/>
      <c r="M37" s="83"/>
      <c r="N37" s="83"/>
      <c r="O37" s="83"/>
    </row>
    <row r="38" spans="1:15" ht="15.4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32"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K13" sqref="K13"/>
    </sheetView>
  </sheetViews>
  <sheetFormatPr defaultRowHeight="12.45"/>
  <cols>
    <col min="1" max="1" width="47" style="323" bestFit="1" customWidth="1"/>
    <col min="2" max="2" width="17.15234375" style="323" bestFit="1" customWidth="1"/>
    <col min="3" max="3" width="11.23046875" style="309" hidden="1" customWidth="1"/>
    <col min="4" max="4" width="11.3828125" style="309" hidden="1" customWidth="1"/>
    <col min="5" max="6" width="11.69140625" style="309" hidden="1" customWidth="1"/>
    <col min="7" max="7" width="11.23046875" style="309" hidden="1" customWidth="1"/>
    <col min="8" max="8" width="11.69140625" style="309" hidden="1" customWidth="1"/>
    <col min="9" max="9" width="12.15234375" style="309" hidden="1" customWidth="1"/>
    <col min="10" max="10" width="11.69140625" style="309" hidden="1" customWidth="1"/>
    <col min="11" max="11" width="12.15234375" style="309" customWidth="1"/>
    <col min="12" max="12" width="11.3828125" style="309" hidden="1" customWidth="1"/>
    <col min="13" max="13" width="11.15234375" style="309" hidden="1" customWidth="1"/>
    <col min="14" max="14" width="11.69140625" style="309" hidden="1" customWidth="1"/>
    <col min="15" max="15" width="16.15234375" style="309" bestFit="1" customWidth="1"/>
    <col min="16" max="19" width="22.23046875" style="323" customWidth="1"/>
    <col min="20" max="21" width="12.69140625" style="323" customWidth="1"/>
    <col min="22" max="22" width="13.23046875" style="323" customWidth="1"/>
    <col min="23" max="254" width="8.84375" style="323"/>
    <col min="255" max="255" width="46.23046875" style="323" bestFit="1" customWidth="1"/>
    <col min="256" max="256" width="9.69140625" style="323" bestFit="1" customWidth="1"/>
    <col min="257" max="267" width="9.15234375" style="323" customWidth="1"/>
    <col min="268" max="268" width="17.3828125" style="323" customWidth="1"/>
    <col min="269" max="277" width="9.15234375" style="323" customWidth="1"/>
    <col min="278" max="510" width="8.84375" style="323"/>
    <col min="511" max="511" width="46.23046875" style="323" bestFit="1" customWidth="1"/>
    <col min="512" max="512" width="9.69140625" style="323" bestFit="1" customWidth="1"/>
    <col min="513" max="523" width="9.15234375" style="323" customWidth="1"/>
    <col min="524" max="524" width="17.3828125" style="323" customWidth="1"/>
    <col min="525" max="533" width="9.15234375" style="323" customWidth="1"/>
    <col min="534" max="766" width="8.84375" style="323"/>
    <col min="767" max="767" width="46.23046875" style="323" bestFit="1" customWidth="1"/>
    <col min="768" max="768" width="9.69140625" style="323" bestFit="1" customWidth="1"/>
    <col min="769" max="779" width="9.15234375" style="323" customWidth="1"/>
    <col min="780" max="780" width="17.3828125" style="323" customWidth="1"/>
    <col min="781" max="789" width="9.15234375" style="323" customWidth="1"/>
    <col min="790" max="1022" width="8.84375" style="323"/>
    <col min="1023" max="1023" width="46.23046875" style="323" bestFit="1" customWidth="1"/>
    <col min="1024" max="1024" width="9.69140625" style="323" bestFit="1" customWidth="1"/>
    <col min="1025" max="1035" width="9.15234375" style="323" customWidth="1"/>
    <col min="1036" max="1036" width="17.3828125" style="323" customWidth="1"/>
    <col min="1037" max="1045" width="9.15234375" style="323" customWidth="1"/>
    <col min="1046" max="1278" width="8.84375" style="323"/>
    <col min="1279" max="1279" width="46.23046875" style="323" bestFit="1" customWidth="1"/>
    <col min="1280" max="1280" width="9.69140625" style="323" bestFit="1" customWidth="1"/>
    <col min="1281" max="1291" width="9.15234375" style="323" customWidth="1"/>
    <col min="1292" max="1292" width="17.3828125" style="323" customWidth="1"/>
    <col min="1293" max="1301" width="9.15234375" style="323" customWidth="1"/>
    <col min="1302" max="1534" width="8.84375" style="323"/>
    <col min="1535" max="1535" width="46.23046875" style="323" bestFit="1" customWidth="1"/>
    <col min="1536" max="1536" width="9.69140625" style="323" bestFit="1" customWidth="1"/>
    <col min="1537" max="1547" width="9.15234375" style="323" customWidth="1"/>
    <col min="1548" max="1548" width="17.3828125" style="323" customWidth="1"/>
    <col min="1549" max="1557" width="9.15234375" style="323" customWidth="1"/>
    <col min="1558" max="1790" width="8.84375" style="323"/>
    <col min="1791" max="1791" width="46.23046875" style="323" bestFit="1" customWidth="1"/>
    <col min="1792" max="1792" width="9.69140625" style="323" bestFit="1" customWidth="1"/>
    <col min="1793" max="1803" width="9.15234375" style="323" customWidth="1"/>
    <col min="1804" max="1804" width="17.3828125" style="323" customWidth="1"/>
    <col min="1805" max="1813" width="9.15234375" style="323" customWidth="1"/>
    <col min="1814" max="2046" width="8.84375" style="323"/>
    <col min="2047" max="2047" width="46.23046875" style="323" bestFit="1" customWidth="1"/>
    <col min="2048" max="2048" width="9.69140625" style="323" bestFit="1" customWidth="1"/>
    <col min="2049" max="2059" width="9.15234375" style="323" customWidth="1"/>
    <col min="2060" max="2060" width="17.3828125" style="323" customWidth="1"/>
    <col min="2061" max="2069" width="9.15234375" style="323" customWidth="1"/>
    <col min="2070" max="2302" width="8.84375" style="323"/>
    <col min="2303" max="2303" width="46.23046875" style="323" bestFit="1" customWidth="1"/>
    <col min="2304" max="2304" width="9.69140625" style="323" bestFit="1" customWidth="1"/>
    <col min="2305" max="2315" width="9.15234375" style="323" customWidth="1"/>
    <col min="2316" max="2316" width="17.3828125" style="323" customWidth="1"/>
    <col min="2317" max="2325" width="9.15234375" style="323" customWidth="1"/>
    <col min="2326" max="2558" width="8.84375" style="323"/>
    <col min="2559" max="2559" width="46.23046875" style="323" bestFit="1" customWidth="1"/>
    <col min="2560" max="2560" width="9.69140625" style="323" bestFit="1" customWidth="1"/>
    <col min="2561" max="2571" width="9.15234375" style="323" customWidth="1"/>
    <col min="2572" max="2572" width="17.3828125" style="323" customWidth="1"/>
    <col min="2573" max="2581" width="9.15234375" style="323" customWidth="1"/>
    <col min="2582" max="2814" width="8.84375" style="323"/>
    <col min="2815" max="2815" width="46.23046875" style="323" bestFit="1" customWidth="1"/>
    <col min="2816" max="2816" width="9.69140625" style="323" bestFit="1" customWidth="1"/>
    <col min="2817" max="2827" width="9.15234375" style="323" customWidth="1"/>
    <col min="2828" max="2828" width="17.3828125" style="323" customWidth="1"/>
    <col min="2829" max="2837" width="9.15234375" style="323" customWidth="1"/>
    <col min="2838" max="3070" width="8.84375" style="323"/>
    <col min="3071" max="3071" width="46.23046875" style="323" bestFit="1" customWidth="1"/>
    <col min="3072" max="3072" width="9.69140625" style="323" bestFit="1" customWidth="1"/>
    <col min="3073" max="3083" width="9.15234375" style="323" customWidth="1"/>
    <col min="3084" max="3084" width="17.3828125" style="323" customWidth="1"/>
    <col min="3085" max="3093" width="9.15234375" style="323" customWidth="1"/>
    <col min="3094" max="3326" width="8.84375" style="323"/>
    <col min="3327" max="3327" width="46.23046875" style="323" bestFit="1" customWidth="1"/>
    <col min="3328" max="3328" width="9.69140625" style="323" bestFit="1" customWidth="1"/>
    <col min="3329" max="3339" width="9.15234375" style="323" customWidth="1"/>
    <col min="3340" max="3340" width="17.3828125" style="323" customWidth="1"/>
    <col min="3341" max="3349" width="9.15234375" style="323" customWidth="1"/>
    <col min="3350" max="3582" width="8.84375" style="323"/>
    <col min="3583" max="3583" width="46.23046875" style="323" bestFit="1" customWidth="1"/>
    <col min="3584" max="3584" width="9.69140625" style="323" bestFit="1" customWidth="1"/>
    <col min="3585" max="3595" width="9.15234375" style="323" customWidth="1"/>
    <col min="3596" max="3596" width="17.3828125" style="323" customWidth="1"/>
    <col min="3597" max="3605" width="9.15234375" style="323" customWidth="1"/>
    <col min="3606" max="3838" width="8.84375" style="323"/>
    <col min="3839" max="3839" width="46.23046875" style="323" bestFit="1" customWidth="1"/>
    <col min="3840" max="3840" width="9.69140625" style="323" bestFit="1" customWidth="1"/>
    <col min="3841" max="3851" width="9.15234375" style="323" customWidth="1"/>
    <col min="3852" max="3852" width="17.3828125" style="323" customWidth="1"/>
    <col min="3853" max="3861" width="9.15234375" style="323" customWidth="1"/>
    <col min="3862" max="4094" width="8.84375" style="323"/>
    <col min="4095" max="4095" width="46.23046875" style="323" bestFit="1" customWidth="1"/>
    <col min="4096" max="4096" width="9.69140625" style="323" bestFit="1" customWidth="1"/>
    <col min="4097" max="4107" width="9.15234375" style="323" customWidth="1"/>
    <col min="4108" max="4108" width="17.3828125" style="323" customWidth="1"/>
    <col min="4109" max="4117" width="9.15234375" style="323" customWidth="1"/>
    <col min="4118" max="4350" width="8.84375" style="323"/>
    <col min="4351" max="4351" width="46.23046875" style="323" bestFit="1" customWidth="1"/>
    <col min="4352" max="4352" width="9.69140625" style="323" bestFit="1" customWidth="1"/>
    <col min="4353" max="4363" width="9.15234375" style="323" customWidth="1"/>
    <col min="4364" max="4364" width="17.3828125" style="323" customWidth="1"/>
    <col min="4365" max="4373" width="9.15234375" style="323" customWidth="1"/>
    <col min="4374" max="4606" width="8.84375" style="323"/>
    <col min="4607" max="4607" width="46.23046875" style="323" bestFit="1" customWidth="1"/>
    <col min="4608" max="4608" width="9.69140625" style="323" bestFit="1" customWidth="1"/>
    <col min="4609" max="4619" width="9.15234375" style="323" customWidth="1"/>
    <col min="4620" max="4620" width="17.3828125" style="323" customWidth="1"/>
    <col min="4621" max="4629" width="9.15234375" style="323" customWidth="1"/>
    <col min="4630" max="4862" width="8.84375" style="323"/>
    <col min="4863" max="4863" width="46.23046875" style="323" bestFit="1" customWidth="1"/>
    <col min="4864" max="4864" width="9.69140625" style="323" bestFit="1" customWidth="1"/>
    <col min="4865" max="4875" width="9.15234375" style="323" customWidth="1"/>
    <col min="4876" max="4876" width="17.3828125" style="323" customWidth="1"/>
    <col min="4877" max="4885" width="9.15234375" style="323" customWidth="1"/>
    <col min="4886" max="5118" width="8.84375" style="323"/>
    <col min="5119" max="5119" width="46.23046875" style="323" bestFit="1" customWidth="1"/>
    <col min="5120" max="5120" width="9.69140625" style="323" bestFit="1" customWidth="1"/>
    <col min="5121" max="5131" width="9.15234375" style="323" customWidth="1"/>
    <col min="5132" max="5132" width="17.3828125" style="323" customWidth="1"/>
    <col min="5133" max="5141" width="9.15234375" style="323" customWidth="1"/>
    <col min="5142" max="5374" width="8.84375" style="323"/>
    <col min="5375" max="5375" width="46.23046875" style="323" bestFit="1" customWidth="1"/>
    <col min="5376" max="5376" width="9.69140625" style="323" bestFit="1" customWidth="1"/>
    <col min="5377" max="5387" width="9.15234375" style="323" customWidth="1"/>
    <col min="5388" max="5388" width="17.3828125" style="323" customWidth="1"/>
    <col min="5389" max="5397" width="9.15234375" style="323" customWidth="1"/>
    <col min="5398" max="5630" width="8.84375" style="323"/>
    <col min="5631" max="5631" width="46.23046875" style="323" bestFit="1" customWidth="1"/>
    <col min="5632" max="5632" width="9.69140625" style="323" bestFit="1" customWidth="1"/>
    <col min="5633" max="5643" width="9.15234375" style="323" customWidth="1"/>
    <col min="5644" max="5644" width="17.3828125" style="323" customWidth="1"/>
    <col min="5645" max="5653" width="9.15234375" style="323" customWidth="1"/>
    <col min="5654" max="5886" width="8.84375" style="323"/>
    <col min="5887" max="5887" width="46.23046875" style="323" bestFit="1" customWidth="1"/>
    <col min="5888" max="5888" width="9.69140625" style="323" bestFit="1" customWidth="1"/>
    <col min="5889" max="5899" width="9.15234375" style="323" customWidth="1"/>
    <col min="5900" max="5900" width="17.3828125" style="323" customWidth="1"/>
    <col min="5901" max="5909" width="9.15234375" style="323" customWidth="1"/>
    <col min="5910" max="6142" width="8.84375" style="323"/>
    <col min="6143" max="6143" width="46.23046875" style="323" bestFit="1" customWidth="1"/>
    <col min="6144" max="6144" width="9.69140625" style="323" bestFit="1" customWidth="1"/>
    <col min="6145" max="6155" width="9.15234375" style="323" customWidth="1"/>
    <col min="6156" max="6156" width="17.3828125" style="323" customWidth="1"/>
    <col min="6157" max="6165" width="9.15234375" style="323" customWidth="1"/>
    <col min="6166" max="6398" width="8.84375" style="323"/>
    <col min="6399" max="6399" width="46.23046875" style="323" bestFit="1" customWidth="1"/>
    <col min="6400" max="6400" width="9.69140625" style="323" bestFit="1" customWidth="1"/>
    <col min="6401" max="6411" width="9.15234375" style="323" customWidth="1"/>
    <col min="6412" max="6412" width="17.3828125" style="323" customWidth="1"/>
    <col min="6413" max="6421" width="9.15234375" style="323" customWidth="1"/>
    <col min="6422" max="6654" width="8.84375" style="323"/>
    <col min="6655" max="6655" width="46.23046875" style="323" bestFit="1" customWidth="1"/>
    <col min="6656" max="6656" width="9.69140625" style="323" bestFit="1" customWidth="1"/>
    <col min="6657" max="6667" width="9.15234375" style="323" customWidth="1"/>
    <col min="6668" max="6668" width="17.3828125" style="323" customWidth="1"/>
    <col min="6669" max="6677" width="9.15234375" style="323" customWidth="1"/>
    <col min="6678" max="6910" width="8.84375" style="323"/>
    <col min="6911" max="6911" width="46.23046875" style="323" bestFit="1" customWidth="1"/>
    <col min="6912" max="6912" width="9.69140625" style="323" bestFit="1" customWidth="1"/>
    <col min="6913" max="6923" width="9.15234375" style="323" customWidth="1"/>
    <col min="6924" max="6924" width="17.3828125" style="323" customWidth="1"/>
    <col min="6925" max="6933" width="9.15234375" style="323" customWidth="1"/>
    <col min="6934" max="7166" width="8.84375" style="323"/>
    <col min="7167" max="7167" width="46.23046875" style="323" bestFit="1" customWidth="1"/>
    <col min="7168" max="7168" width="9.69140625" style="323" bestFit="1" customWidth="1"/>
    <col min="7169" max="7179" width="9.15234375" style="323" customWidth="1"/>
    <col min="7180" max="7180" width="17.3828125" style="323" customWidth="1"/>
    <col min="7181" max="7189" width="9.15234375" style="323" customWidth="1"/>
    <col min="7190" max="7422" width="8.84375" style="323"/>
    <col min="7423" max="7423" width="46.23046875" style="323" bestFit="1" customWidth="1"/>
    <col min="7424" max="7424" width="9.69140625" style="323" bestFit="1" customWidth="1"/>
    <col min="7425" max="7435" width="9.15234375" style="323" customWidth="1"/>
    <col min="7436" max="7436" width="17.3828125" style="323" customWidth="1"/>
    <col min="7437" max="7445" width="9.15234375" style="323" customWidth="1"/>
    <col min="7446" max="7678" width="8.84375" style="323"/>
    <col min="7679" max="7679" width="46.23046875" style="323" bestFit="1" customWidth="1"/>
    <col min="7680" max="7680" width="9.69140625" style="323" bestFit="1" customWidth="1"/>
    <col min="7681" max="7691" width="9.15234375" style="323" customWidth="1"/>
    <col min="7692" max="7692" width="17.3828125" style="323" customWidth="1"/>
    <col min="7693" max="7701" width="9.15234375" style="323" customWidth="1"/>
    <col min="7702" max="7934" width="8.84375" style="323"/>
    <col min="7935" max="7935" width="46.23046875" style="323" bestFit="1" customWidth="1"/>
    <col min="7936" max="7936" width="9.69140625" style="323" bestFit="1" customWidth="1"/>
    <col min="7937" max="7947" width="9.15234375" style="323" customWidth="1"/>
    <col min="7948" max="7948" width="17.3828125" style="323" customWidth="1"/>
    <col min="7949" max="7957" width="9.15234375" style="323" customWidth="1"/>
    <col min="7958" max="8190" width="8.84375" style="323"/>
    <col min="8191" max="8191" width="46.23046875" style="323" bestFit="1" customWidth="1"/>
    <col min="8192" max="8192" width="9.69140625" style="323" bestFit="1" customWidth="1"/>
    <col min="8193" max="8203" width="9.15234375" style="323" customWidth="1"/>
    <col min="8204" max="8204" width="17.3828125" style="323" customWidth="1"/>
    <col min="8205" max="8213" width="9.15234375" style="323" customWidth="1"/>
    <col min="8214" max="8446" width="8.84375" style="323"/>
    <col min="8447" max="8447" width="46.23046875" style="323" bestFit="1" customWidth="1"/>
    <col min="8448" max="8448" width="9.69140625" style="323" bestFit="1" customWidth="1"/>
    <col min="8449" max="8459" width="9.15234375" style="323" customWidth="1"/>
    <col min="8460" max="8460" width="17.3828125" style="323" customWidth="1"/>
    <col min="8461" max="8469" width="9.15234375" style="323" customWidth="1"/>
    <col min="8470" max="8702" width="8.84375" style="323"/>
    <col min="8703" max="8703" width="46.23046875" style="323" bestFit="1" customWidth="1"/>
    <col min="8704" max="8704" width="9.69140625" style="323" bestFit="1" customWidth="1"/>
    <col min="8705" max="8715" width="9.15234375" style="323" customWidth="1"/>
    <col min="8716" max="8716" width="17.3828125" style="323" customWidth="1"/>
    <col min="8717" max="8725" width="9.15234375" style="323" customWidth="1"/>
    <col min="8726" max="8958" width="8.84375" style="323"/>
    <col min="8959" max="8959" width="46.23046875" style="323" bestFit="1" customWidth="1"/>
    <col min="8960" max="8960" width="9.69140625" style="323" bestFit="1" customWidth="1"/>
    <col min="8961" max="8971" width="9.15234375" style="323" customWidth="1"/>
    <col min="8972" max="8972" width="17.3828125" style="323" customWidth="1"/>
    <col min="8973" max="8981" width="9.15234375" style="323" customWidth="1"/>
    <col min="8982" max="9214" width="8.84375" style="323"/>
    <col min="9215" max="9215" width="46.23046875" style="323" bestFit="1" customWidth="1"/>
    <col min="9216" max="9216" width="9.69140625" style="323" bestFit="1" customWidth="1"/>
    <col min="9217" max="9227" width="9.15234375" style="323" customWidth="1"/>
    <col min="9228" max="9228" width="17.3828125" style="323" customWidth="1"/>
    <col min="9229" max="9237" width="9.15234375" style="323" customWidth="1"/>
    <col min="9238" max="9470" width="8.84375" style="323"/>
    <col min="9471" max="9471" width="46.23046875" style="323" bestFit="1" customWidth="1"/>
    <col min="9472" max="9472" width="9.69140625" style="323" bestFit="1" customWidth="1"/>
    <col min="9473" max="9483" width="9.15234375" style="323" customWidth="1"/>
    <col min="9484" max="9484" width="17.3828125" style="323" customWidth="1"/>
    <col min="9485" max="9493" width="9.15234375" style="323" customWidth="1"/>
    <col min="9494" max="9726" width="8.84375" style="323"/>
    <col min="9727" max="9727" width="46.23046875" style="323" bestFit="1" customWidth="1"/>
    <col min="9728" max="9728" width="9.69140625" style="323" bestFit="1" customWidth="1"/>
    <col min="9729" max="9739" width="9.15234375" style="323" customWidth="1"/>
    <col min="9740" max="9740" width="17.3828125" style="323" customWidth="1"/>
    <col min="9741" max="9749" width="9.15234375" style="323" customWidth="1"/>
    <col min="9750" max="9982" width="8.84375" style="323"/>
    <col min="9983" max="9983" width="46.23046875" style="323" bestFit="1" customWidth="1"/>
    <col min="9984" max="9984" width="9.69140625" style="323" bestFit="1" customWidth="1"/>
    <col min="9985" max="9995" width="9.15234375" style="323" customWidth="1"/>
    <col min="9996" max="9996" width="17.3828125" style="323" customWidth="1"/>
    <col min="9997" max="10005" width="9.15234375" style="323" customWidth="1"/>
    <col min="10006" max="10238" width="8.84375" style="323"/>
    <col min="10239" max="10239" width="46.23046875" style="323" bestFit="1" customWidth="1"/>
    <col min="10240" max="10240" width="9.69140625" style="323" bestFit="1" customWidth="1"/>
    <col min="10241" max="10251" width="9.15234375" style="323" customWidth="1"/>
    <col min="10252" max="10252" width="17.3828125" style="323" customWidth="1"/>
    <col min="10253" max="10261" width="9.15234375" style="323" customWidth="1"/>
    <col min="10262" max="10494" width="8.84375" style="323"/>
    <col min="10495" max="10495" width="46.23046875" style="323" bestFit="1" customWidth="1"/>
    <col min="10496" max="10496" width="9.69140625" style="323" bestFit="1" customWidth="1"/>
    <col min="10497" max="10507" width="9.15234375" style="323" customWidth="1"/>
    <col min="10508" max="10508" width="17.3828125" style="323" customWidth="1"/>
    <col min="10509" max="10517" width="9.15234375" style="323" customWidth="1"/>
    <col min="10518" max="10750" width="8.84375" style="323"/>
    <col min="10751" max="10751" width="46.23046875" style="323" bestFit="1" customWidth="1"/>
    <col min="10752" max="10752" width="9.69140625" style="323" bestFit="1" customWidth="1"/>
    <col min="10753" max="10763" width="9.15234375" style="323" customWidth="1"/>
    <col min="10764" max="10764" width="17.3828125" style="323" customWidth="1"/>
    <col min="10765" max="10773" width="9.15234375" style="323" customWidth="1"/>
    <col min="10774" max="11006" width="8.84375" style="323"/>
    <col min="11007" max="11007" width="46.23046875" style="323" bestFit="1" customWidth="1"/>
    <col min="11008" max="11008" width="9.69140625" style="323" bestFit="1" customWidth="1"/>
    <col min="11009" max="11019" width="9.15234375" style="323" customWidth="1"/>
    <col min="11020" max="11020" width="17.3828125" style="323" customWidth="1"/>
    <col min="11021" max="11029" width="9.15234375" style="323" customWidth="1"/>
    <col min="11030" max="11262" width="8.84375" style="323"/>
    <col min="11263" max="11263" width="46.23046875" style="323" bestFit="1" customWidth="1"/>
    <col min="11264" max="11264" width="9.69140625" style="323" bestFit="1" customWidth="1"/>
    <col min="11265" max="11275" width="9.15234375" style="323" customWidth="1"/>
    <col min="11276" max="11276" width="17.3828125" style="323" customWidth="1"/>
    <col min="11277" max="11285" width="9.15234375" style="323" customWidth="1"/>
    <col min="11286" max="11518" width="8.84375" style="323"/>
    <col min="11519" max="11519" width="46.23046875" style="323" bestFit="1" customWidth="1"/>
    <col min="11520" max="11520" width="9.69140625" style="323" bestFit="1" customWidth="1"/>
    <col min="11521" max="11531" width="9.15234375" style="323" customWidth="1"/>
    <col min="11532" max="11532" width="17.3828125" style="323" customWidth="1"/>
    <col min="11533" max="11541" width="9.15234375" style="323" customWidth="1"/>
    <col min="11542" max="11774" width="8.84375" style="323"/>
    <col min="11775" max="11775" width="46.23046875" style="323" bestFit="1" customWidth="1"/>
    <col min="11776" max="11776" width="9.69140625" style="323" bestFit="1" customWidth="1"/>
    <col min="11777" max="11787" width="9.15234375" style="323" customWidth="1"/>
    <col min="11788" max="11788" width="17.3828125" style="323" customWidth="1"/>
    <col min="11789" max="11797" width="9.15234375" style="323" customWidth="1"/>
    <col min="11798" max="12030" width="8.84375" style="323"/>
    <col min="12031" max="12031" width="46.23046875" style="323" bestFit="1" customWidth="1"/>
    <col min="12032" max="12032" width="9.69140625" style="323" bestFit="1" customWidth="1"/>
    <col min="12033" max="12043" width="9.15234375" style="323" customWidth="1"/>
    <col min="12044" max="12044" width="17.3828125" style="323" customWidth="1"/>
    <col min="12045" max="12053" width="9.15234375" style="323" customWidth="1"/>
    <col min="12054" max="12286" width="8.84375" style="323"/>
    <col min="12287" max="12287" width="46.23046875" style="323" bestFit="1" customWidth="1"/>
    <col min="12288" max="12288" width="9.69140625" style="323" bestFit="1" customWidth="1"/>
    <col min="12289" max="12299" width="9.15234375" style="323" customWidth="1"/>
    <col min="12300" max="12300" width="17.3828125" style="323" customWidth="1"/>
    <col min="12301" max="12309" width="9.15234375" style="323" customWidth="1"/>
    <col min="12310" max="12542" width="8.84375" style="323"/>
    <col min="12543" max="12543" width="46.23046875" style="323" bestFit="1" customWidth="1"/>
    <col min="12544" max="12544" width="9.69140625" style="323" bestFit="1" customWidth="1"/>
    <col min="12545" max="12555" width="9.15234375" style="323" customWidth="1"/>
    <col min="12556" max="12556" width="17.3828125" style="323" customWidth="1"/>
    <col min="12557" max="12565" width="9.15234375" style="323" customWidth="1"/>
    <col min="12566" max="12798" width="8.84375" style="323"/>
    <col min="12799" max="12799" width="46.23046875" style="323" bestFit="1" customWidth="1"/>
    <col min="12800" max="12800" width="9.69140625" style="323" bestFit="1" customWidth="1"/>
    <col min="12801" max="12811" width="9.15234375" style="323" customWidth="1"/>
    <col min="12812" max="12812" width="17.3828125" style="323" customWidth="1"/>
    <col min="12813" max="12821" width="9.15234375" style="323" customWidth="1"/>
    <col min="12822" max="13054" width="8.84375" style="323"/>
    <col min="13055" max="13055" width="46.23046875" style="323" bestFit="1" customWidth="1"/>
    <col min="13056" max="13056" width="9.69140625" style="323" bestFit="1" customWidth="1"/>
    <col min="13057" max="13067" width="9.15234375" style="323" customWidth="1"/>
    <col min="13068" max="13068" width="17.3828125" style="323" customWidth="1"/>
    <col min="13069" max="13077" width="9.15234375" style="323" customWidth="1"/>
    <col min="13078" max="13310" width="8.84375" style="323"/>
    <col min="13311" max="13311" width="46.23046875" style="323" bestFit="1" customWidth="1"/>
    <col min="13312" max="13312" width="9.69140625" style="323" bestFit="1" customWidth="1"/>
    <col min="13313" max="13323" width="9.15234375" style="323" customWidth="1"/>
    <col min="13324" max="13324" width="17.3828125" style="323" customWidth="1"/>
    <col min="13325" max="13333" width="9.15234375" style="323" customWidth="1"/>
    <col min="13334" max="13566" width="8.84375" style="323"/>
    <col min="13567" max="13567" width="46.23046875" style="323" bestFit="1" customWidth="1"/>
    <col min="13568" max="13568" width="9.69140625" style="323" bestFit="1" customWidth="1"/>
    <col min="13569" max="13579" width="9.15234375" style="323" customWidth="1"/>
    <col min="13580" max="13580" width="17.3828125" style="323" customWidth="1"/>
    <col min="13581" max="13589" width="9.15234375" style="323" customWidth="1"/>
    <col min="13590" max="13822" width="8.84375" style="323"/>
    <col min="13823" max="13823" width="46.23046875" style="323" bestFit="1" customWidth="1"/>
    <col min="13824" max="13824" width="9.69140625" style="323" bestFit="1" customWidth="1"/>
    <col min="13825" max="13835" width="9.15234375" style="323" customWidth="1"/>
    <col min="13836" max="13836" width="17.3828125" style="323" customWidth="1"/>
    <col min="13837" max="13845" width="9.15234375" style="323" customWidth="1"/>
    <col min="13846" max="14078" width="8.84375" style="323"/>
    <col min="14079" max="14079" width="46.23046875" style="323" bestFit="1" customWidth="1"/>
    <col min="14080" max="14080" width="9.69140625" style="323" bestFit="1" customWidth="1"/>
    <col min="14081" max="14091" width="9.15234375" style="323" customWidth="1"/>
    <col min="14092" max="14092" width="17.3828125" style="323" customWidth="1"/>
    <col min="14093" max="14101" width="9.15234375" style="323" customWidth="1"/>
    <col min="14102" max="14334" width="8.84375" style="323"/>
    <col min="14335" max="14335" width="46.23046875" style="323" bestFit="1" customWidth="1"/>
    <col min="14336" max="14336" width="9.69140625" style="323" bestFit="1" customWidth="1"/>
    <col min="14337" max="14347" width="9.15234375" style="323" customWidth="1"/>
    <col min="14348" max="14348" width="17.3828125" style="323" customWidth="1"/>
    <col min="14349" max="14357" width="9.15234375" style="323" customWidth="1"/>
    <col min="14358" max="14590" width="8.84375" style="323"/>
    <col min="14591" max="14591" width="46.23046875" style="323" bestFit="1" customWidth="1"/>
    <col min="14592" max="14592" width="9.69140625" style="323" bestFit="1" customWidth="1"/>
    <col min="14593" max="14603" width="9.15234375" style="323" customWidth="1"/>
    <col min="14604" max="14604" width="17.3828125" style="323" customWidth="1"/>
    <col min="14605" max="14613" width="9.15234375" style="323" customWidth="1"/>
    <col min="14614" max="14846" width="8.84375" style="323"/>
    <col min="14847" max="14847" width="46.23046875" style="323" bestFit="1" customWidth="1"/>
    <col min="14848" max="14848" width="9.69140625" style="323" bestFit="1" customWidth="1"/>
    <col min="14849" max="14859" width="9.15234375" style="323" customWidth="1"/>
    <col min="14860" max="14860" width="17.3828125" style="323" customWidth="1"/>
    <col min="14861" max="14869" width="9.15234375" style="323" customWidth="1"/>
    <col min="14870" max="15102" width="8.84375" style="323"/>
    <col min="15103" max="15103" width="46.23046875" style="323" bestFit="1" customWidth="1"/>
    <col min="15104" max="15104" width="9.69140625" style="323" bestFit="1" customWidth="1"/>
    <col min="15105" max="15115" width="9.15234375" style="323" customWidth="1"/>
    <col min="15116" max="15116" width="17.3828125" style="323" customWidth="1"/>
    <col min="15117" max="15125" width="9.15234375" style="323" customWidth="1"/>
    <col min="15126" max="15358" width="8.84375" style="323"/>
    <col min="15359" max="15359" width="46.23046875" style="323" bestFit="1" customWidth="1"/>
    <col min="15360" max="15360" width="9.69140625" style="323" bestFit="1" customWidth="1"/>
    <col min="15361" max="15371" width="9.15234375" style="323" customWidth="1"/>
    <col min="15372" max="15372" width="17.3828125" style="323" customWidth="1"/>
    <col min="15373" max="15381" width="9.15234375" style="323" customWidth="1"/>
    <col min="15382" max="15614" width="8.84375" style="323"/>
    <col min="15615" max="15615" width="46.23046875" style="323" bestFit="1" customWidth="1"/>
    <col min="15616" max="15616" width="9.69140625" style="323" bestFit="1" customWidth="1"/>
    <col min="15617" max="15627" width="9.15234375" style="323" customWidth="1"/>
    <col min="15628" max="15628" width="17.3828125" style="323" customWidth="1"/>
    <col min="15629" max="15637" width="9.15234375" style="323" customWidth="1"/>
    <col min="15638" max="15870" width="8.84375" style="323"/>
    <col min="15871" max="15871" width="46.23046875" style="323" bestFit="1" customWidth="1"/>
    <col min="15872" max="15872" width="9.69140625" style="323" bestFit="1" customWidth="1"/>
    <col min="15873" max="15883" width="9.15234375" style="323" customWidth="1"/>
    <col min="15884" max="15884" width="17.3828125" style="323" customWidth="1"/>
    <col min="15885" max="15893" width="9.15234375" style="323" customWidth="1"/>
    <col min="15894" max="16126" width="8.84375" style="323"/>
    <col min="16127" max="16127" width="46.23046875" style="323" bestFit="1" customWidth="1"/>
    <col min="16128" max="16128" width="9.69140625" style="323" bestFit="1" customWidth="1"/>
    <col min="16129" max="16139" width="9.15234375" style="323" customWidth="1"/>
    <col min="16140" max="16140" width="17.3828125" style="323" customWidth="1"/>
    <col min="16141" max="16149" width="9.15234375" style="323" customWidth="1"/>
    <col min="16150" max="16382" width="8.84375" style="323"/>
    <col min="16383" max="16384" width="12.69140625" style="323" customWidth="1"/>
  </cols>
  <sheetData>
    <row r="1" spans="1:15" s="322" customFormat="1" ht="15">
      <c r="A1" s="663" t="s">
        <v>206</v>
      </c>
      <c r="B1" s="663"/>
      <c r="C1" s="664"/>
      <c r="D1" s="664"/>
      <c r="E1" s="664"/>
      <c r="F1" s="664"/>
      <c r="G1" s="664"/>
      <c r="H1" s="664"/>
      <c r="I1" s="664"/>
      <c r="J1" s="664"/>
      <c r="K1" s="664"/>
      <c r="L1" s="664"/>
      <c r="M1" s="664"/>
      <c r="N1" s="664"/>
      <c r="O1" s="664"/>
    </row>
    <row r="2" spans="1:15" s="322" customFormat="1" ht="15">
      <c r="A2" s="665" t="s">
        <v>213</v>
      </c>
      <c r="B2" s="665"/>
      <c r="C2" s="666"/>
      <c r="D2" s="666"/>
      <c r="E2" s="666"/>
      <c r="F2" s="666"/>
      <c r="G2" s="666"/>
      <c r="H2" s="666"/>
      <c r="I2" s="666"/>
      <c r="J2" s="666"/>
      <c r="K2" s="666"/>
      <c r="L2" s="666"/>
      <c r="M2" s="666"/>
      <c r="N2" s="666"/>
      <c r="O2" s="666"/>
    </row>
    <row r="3" spans="1:15" s="322" customFormat="1" ht="15">
      <c r="A3" s="667" t="str">
        <f>'Fund 0666'!A3:O3</f>
        <v>Data Through May 31, 2024</v>
      </c>
      <c r="B3" s="667"/>
      <c r="C3" s="668"/>
      <c r="D3" s="668"/>
      <c r="E3" s="668"/>
      <c r="F3" s="668"/>
      <c r="G3" s="668"/>
      <c r="H3" s="668"/>
      <c r="I3" s="668"/>
      <c r="J3" s="668"/>
      <c r="K3" s="668"/>
      <c r="L3" s="668"/>
      <c r="M3" s="668"/>
      <c r="N3" s="668"/>
      <c r="O3" s="668"/>
    </row>
    <row r="4" spans="1:15" s="322" customFormat="1" ht="12.9">
      <c r="A4" s="312"/>
      <c r="B4" s="312"/>
      <c r="C4" s="308"/>
      <c r="D4" s="308"/>
      <c r="E4" s="308"/>
      <c r="F4" s="308"/>
      <c r="G4" s="308"/>
      <c r="H4" s="308"/>
      <c r="I4" s="313"/>
      <c r="J4" s="313"/>
      <c r="K4" s="313"/>
      <c r="L4" s="305"/>
      <c r="M4" s="305"/>
      <c r="N4" s="305"/>
      <c r="O4" s="305"/>
    </row>
    <row r="5" spans="1:15" ht="12.9">
      <c r="A5" s="314"/>
      <c r="B5" s="314"/>
      <c r="C5" s="308"/>
      <c r="D5" s="308"/>
      <c r="E5" s="308"/>
      <c r="F5" s="308"/>
      <c r="G5" s="308"/>
      <c r="H5" s="308"/>
      <c r="I5" s="315"/>
      <c r="J5" s="315"/>
      <c r="K5" s="315"/>
      <c r="L5" s="308"/>
      <c r="M5" s="308"/>
      <c r="N5" s="308"/>
      <c r="O5" s="308"/>
    </row>
    <row r="6" spans="1:15" ht="15.45">
      <c r="A6" s="90"/>
      <c r="B6" s="90"/>
    </row>
    <row r="7" spans="1:15" s="324" customFormat="1" ht="15.45">
      <c r="A7" s="91"/>
      <c r="B7" s="91"/>
      <c r="C7" s="332"/>
      <c r="D7" s="332"/>
      <c r="E7" s="332"/>
      <c r="F7" s="332"/>
      <c r="G7" s="332"/>
      <c r="H7" s="332"/>
      <c r="I7" s="332"/>
      <c r="J7" s="332"/>
      <c r="K7" s="332"/>
      <c r="L7" s="332"/>
      <c r="M7" s="332"/>
      <c r="N7" s="332"/>
      <c r="O7" s="332" t="s">
        <v>562</v>
      </c>
    </row>
    <row r="8" spans="1:15" ht="15.9" thickBot="1">
      <c r="A8" s="90"/>
      <c r="B8" s="90"/>
      <c r="C8" s="307" t="s">
        <v>603</v>
      </c>
      <c r="D8" s="307" t="s">
        <v>604</v>
      </c>
      <c r="E8" s="307" t="s">
        <v>605</v>
      </c>
      <c r="F8" s="307" t="s">
        <v>606</v>
      </c>
      <c r="G8" s="307" t="s">
        <v>607</v>
      </c>
      <c r="H8" s="307" t="s">
        <v>608</v>
      </c>
      <c r="I8" s="307" t="s">
        <v>609</v>
      </c>
      <c r="J8" s="307" t="s">
        <v>610</v>
      </c>
      <c r="K8" s="307" t="s">
        <v>611</v>
      </c>
      <c r="L8" s="307" t="s">
        <v>612</v>
      </c>
      <c r="M8" s="307" t="s">
        <v>613</v>
      </c>
      <c r="N8" s="307" t="s">
        <v>614</v>
      </c>
      <c r="O8" s="347" t="str">
        <f>'Fund 8093'!O8</f>
        <v>as of 05/31/2024</v>
      </c>
    </row>
    <row r="9" spans="1:15" ht="15.9" thickTop="1" thickBot="1">
      <c r="A9" s="327" t="s">
        <v>209</v>
      </c>
      <c r="B9" s="337"/>
      <c r="C9" s="85">
        <v>0</v>
      </c>
      <c r="D9" s="86"/>
      <c r="E9" s="86"/>
      <c r="F9" s="86"/>
      <c r="G9" s="86"/>
      <c r="H9" s="86"/>
      <c r="I9" s="86"/>
      <c r="J9" s="86"/>
      <c r="K9" s="86"/>
      <c r="L9" s="86"/>
      <c r="M9" s="86"/>
      <c r="N9" s="86"/>
      <c r="O9" s="86"/>
    </row>
    <row r="10" spans="1:15" ht="15.45">
      <c r="A10" s="90"/>
      <c r="B10" s="90"/>
      <c r="C10" s="84"/>
      <c r="D10" s="84"/>
      <c r="E10" s="84"/>
      <c r="F10" s="84"/>
      <c r="G10" s="84"/>
      <c r="H10" s="84"/>
      <c r="I10" s="92"/>
      <c r="J10" s="92"/>
      <c r="K10" s="92"/>
      <c r="L10" s="84"/>
      <c r="M10" s="84"/>
      <c r="N10" s="84"/>
      <c r="O10" s="84"/>
    </row>
    <row r="11" spans="1:15" ht="15.45">
      <c r="A11" s="348" t="s">
        <v>205</v>
      </c>
      <c r="B11" s="348" t="s">
        <v>253</v>
      </c>
      <c r="C11" s="84"/>
      <c r="D11" s="84"/>
      <c r="E11" s="84"/>
      <c r="F11" s="84"/>
      <c r="G11" s="84"/>
      <c r="H11" s="84"/>
      <c r="I11" s="92"/>
      <c r="J11" s="92"/>
      <c r="K11" s="92"/>
      <c r="L11" s="84"/>
      <c r="M11" s="84"/>
      <c r="N11" s="84"/>
      <c r="O11" s="84"/>
    </row>
    <row r="12" spans="1:15" ht="15.45">
      <c r="A12" s="90"/>
      <c r="B12" s="90"/>
      <c r="C12" s="84"/>
      <c r="D12" s="84"/>
      <c r="E12" s="84"/>
      <c r="F12" s="84"/>
      <c r="G12" s="84"/>
      <c r="H12" s="84"/>
      <c r="I12" s="92"/>
      <c r="J12" s="92"/>
      <c r="K12" s="92"/>
      <c r="L12" s="84"/>
      <c r="M12" s="84"/>
      <c r="N12" s="84"/>
      <c r="O12" s="84"/>
    </row>
    <row r="13" spans="1:15" ht="46.3">
      <c r="A13" s="90" t="s">
        <v>214</v>
      </c>
      <c r="B13" s="350" t="s">
        <v>353</v>
      </c>
      <c r="C13" s="84">
        <v>163.16</v>
      </c>
      <c r="D13" s="84">
        <v>350.15</v>
      </c>
      <c r="E13" s="84">
        <v>276.82</v>
      </c>
      <c r="F13" s="399">
        <v>463.83</v>
      </c>
      <c r="G13" s="400">
        <v>251.15</v>
      </c>
      <c r="H13" s="399">
        <v>44</v>
      </c>
      <c r="I13" s="84">
        <v>528</v>
      </c>
      <c r="J13" s="84">
        <v>560.98</v>
      </c>
      <c r="K13" s="84">
        <v>526.16</v>
      </c>
      <c r="L13" s="84"/>
      <c r="M13" s="84"/>
      <c r="N13" s="84"/>
      <c r="O13" s="101">
        <f t="shared" ref="O13" si="0">ROUND(SUM(C13:N13),0)</f>
        <v>3164</v>
      </c>
    </row>
    <row r="14" spans="1:15" ht="15.45">
      <c r="A14" s="90"/>
      <c r="B14" s="90"/>
      <c r="C14" s="84"/>
      <c r="D14" s="84"/>
      <c r="E14" s="84"/>
      <c r="F14" s="84"/>
      <c r="G14" s="84"/>
      <c r="H14" s="84"/>
      <c r="I14" s="84"/>
      <c r="J14" s="84"/>
      <c r="K14" s="84"/>
      <c r="L14" s="84"/>
      <c r="M14" s="84"/>
      <c r="N14" s="84"/>
      <c r="O14" s="84"/>
    </row>
    <row r="15" spans="1:15" ht="15.45">
      <c r="A15" s="90"/>
      <c r="B15" s="90"/>
      <c r="C15" s="84"/>
      <c r="D15" s="84"/>
      <c r="E15" s="84"/>
      <c r="F15" s="84"/>
      <c r="G15" s="84"/>
      <c r="H15" s="84"/>
      <c r="I15" s="92"/>
      <c r="J15" s="92"/>
      <c r="K15" s="92"/>
      <c r="L15" s="84"/>
      <c r="M15" s="84"/>
      <c r="N15" s="84"/>
      <c r="O15" s="84"/>
    </row>
    <row r="16" spans="1:15" ht="15">
      <c r="A16" s="349" t="s">
        <v>204</v>
      </c>
      <c r="B16" s="349"/>
      <c r="C16" s="87">
        <f t="shared" ref="C16:L16" si="1">SUM(C9:C15)</f>
        <v>163.16</v>
      </c>
      <c r="D16" s="87">
        <f t="shared" si="1"/>
        <v>350.15</v>
      </c>
      <c r="E16" s="87">
        <f t="shared" si="1"/>
        <v>276.82</v>
      </c>
      <c r="F16" s="87">
        <f t="shared" si="1"/>
        <v>463.83</v>
      </c>
      <c r="G16" s="87">
        <f t="shared" si="1"/>
        <v>251.15</v>
      </c>
      <c r="H16" s="87">
        <f t="shared" si="1"/>
        <v>44</v>
      </c>
      <c r="I16" s="87">
        <f t="shared" si="1"/>
        <v>528</v>
      </c>
      <c r="J16" s="87">
        <f t="shared" si="1"/>
        <v>560.98</v>
      </c>
      <c r="K16" s="87">
        <f t="shared" si="1"/>
        <v>526.16</v>
      </c>
      <c r="L16" s="87">
        <f t="shared" si="1"/>
        <v>0</v>
      </c>
      <c r="M16" s="87">
        <f>ROUND((SUM(M9:M15)),0)</f>
        <v>0</v>
      </c>
      <c r="N16" s="87">
        <f>ROUND((SUM(N9:N15)),0)</f>
        <v>0</v>
      </c>
      <c r="O16" s="87">
        <f>SUM(C16:N16)</f>
        <v>3164.2499999999995</v>
      </c>
    </row>
    <row r="17" spans="1:15" ht="15.45">
      <c r="A17" s="90"/>
      <c r="B17" s="90"/>
      <c r="C17" s="84"/>
      <c r="D17" s="84"/>
      <c r="E17" s="84"/>
      <c r="F17" s="84"/>
      <c r="G17" s="84"/>
      <c r="H17" s="84"/>
      <c r="I17" s="96"/>
      <c r="J17" s="96"/>
      <c r="K17" s="96"/>
      <c r="L17" s="84"/>
      <c r="M17" s="84"/>
      <c r="N17" s="84"/>
      <c r="O17" s="84"/>
    </row>
    <row r="18" spans="1:15" ht="15.45">
      <c r="A18" s="348" t="s">
        <v>203</v>
      </c>
      <c r="B18" s="348"/>
      <c r="C18" s="84"/>
      <c r="D18" s="84"/>
      <c r="E18" s="84"/>
      <c r="F18" s="84"/>
      <c r="G18" s="84"/>
      <c r="H18" s="84"/>
      <c r="I18" s="96"/>
      <c r="J18" s="96"/>
      <c r="K18" s="96"/>
      <c r="L18" s="84"/>
      <c r="M18" s="84"/>
      <c r="N18" s="84"/>
      <c r="O18" s="84"/>
    </row>
    <row r="19" spans="1:15" ht="15.45">
      <c r="A19" s="97"/>
      <c r="B19" s="97"/>
      <c r="C19" s="84"/>
      <c r="D19" s="84"/>
      <c r="E19" s="84"/>
      <c r="F19" s="84"/>
      <c r="G19" s="84"/>
      <c r="H19" s="84"/>
      <c r="I19" s="96"/>
      <c r="J19" s="96"/>
      <c r="K19" s="96"/>
      <c r="L19" s="84"/>
      <c r="M19" s="84"/>
      <c r="N19" s="84"/>
      <c r="O19" s="84"/>
    </row>
    <row r="20" spans="1:15" ht="15.45">
      <c r="A20" s="93" t="s">
        <v>215</v>
      </c>
      <c r="B20" s="93"/>
      <c r="C20" s="84">
        <f>-C16</f>
        <v>-163.16</v>
      </c>
      <c r="D20" s="84">
        <f t="shared" ref="D20:L20" si="2">-D16</f>
        <v>-350.15</v>
      </c>
      <c r="E20" s="84">
        <f t="shared" si="2"/>
        <v>-276.82</v>
      </c>
      <c r="F20" s="84">
        <f t="shared" si="2"/>
        <v>-463.83</v>
      </c>
      <c r="G20" s="84">
        <f t="shared" si="2"/>
        <v>-251.15</v>
      </c>
      <c r="H20" s="84">
        <f t="shared" si="2"/>
        <v>-44</v>
      </c>
      <c r="I20" s="84">
        <f t="shared" si="2"/>
        <v>-528</v>
      </c>
      <c r="J20" s="84">
        <f t="shared" si="2"/>
        <v>-560.98</v>
      </c>
      <c r="K20" s="84">
        <f t="shared" si="2"/>
        <v>-526.16</v>
      </c>
      <c r="L20" s="84">
        <f t="shared" si="2"/>
        <v>0</v>
      </c>
      <c r="M20" s="84">
        <f>ROUND(-M16,0)</f>
        <v>0</v>
      </c>
      <c r="N20" s="84">
        <f>ROUND(-N16,0)</f>
        <v>0</v>
      </c>
      <c r="O20" s="84">
        <f>ROUND(SUM(C20:N20),0)</f>
        <v>-3164</v>
      </c>
    </row>
    <row r="21" spans="1:15" ht="15.45">
      <c r="A21" s="97"/>
      <c r="B21" s="97"/>
      <c r="C21" s="84"/>
      <c r="D21" s="84"/>
      <c r="E21" s="84"/>
      <c r="F21" s="84"/>
      <c r="G21" s="84"/>
      <c r="H21" s="84"/>
      <c r="I21" s="96"/>
      <c r="J21" s="96"/>
      <c r="K21" s="96"/>
      <c r="L21" s="84"/>
      <c r="M21" s="84"/>
      <c r="N21" s="84"/>
      <c r="O21" s="84"/>
    </row>
    <row r="22" spans="1:15" ht="15.45">
      <c r="A22" s="97"/>
      <c r="B22" s="97"/>
      <c r="C22" s="84"/>
      <c r="D22" s="84"/>
      <c r="E22" s="84"/>
      <c r="F22" s="84"/>
      <c r="G22" s="84"/>
      <c r="H22" s="84"/>
      <c r="I22" s="96"/>
      <c r="J22" s="96"/>
      <c r="K22" s="96"/>
      <c r="L22" s="84"/>
      <c r="M22" s="84"/>
      <c r="N22" s="84"/>
      <c r="O22" s="84"/>
    </row>
    <row r="23" spans="1:15" ht="15">
      <c r="A23" s="348" t="s">
        <v>202</v>
      </c>
      <c r="B23" s="348"/>
      <c r="C23" s="87">
        <f>SUM(C19:C22)</f>
        <v>-163.16</v>
      </c>
      <c r="D23" s="87">
        <f t="shared" ref="D23:M23" si="3">SUM(D19:D22)</f>
        <v>-350.15</v>
      </c>
      <c r="E23" s="87">
        <f t="shared" si="3"/>
        <v>-276.82</v>
      </c>
      <c r="F23" s="87">
        <f t="shared" si="3"/>
        <v>-463.83</v>
      </c>
      <c r="G23" s="87">
        <f t="shared" si="3"/>
        <v>-251.15</v>
      </c>
      <c r="H23" s="87">
        <f t="shared" si="3"/>
        <v>-44</v>
      </c>
      <c r="I23" s="87">
        <f t="shared" si="3"/>
        <v>-528</v>
      </c>
      <c r="J23" s="87">
        <f t="shared" si="3"/>
        <v>-560.98</v>
      </c>
      <c r="K23" s="87">
        <f t="shared" si="3"/>
        <v>-526.16</v>
      </c>
      <c r="L23" s="87">
        <f t="shared" si="3"/>
        <v>0</v>
      </c>
      <c r="M23" s="87">
        <f t="shared" si="3"/>
        <v>0</v>
      </c>
      <c r="N23" s="87">
        <f>SUM(N19:N22)</f>
        <v>0</v>
      </c>
      <c r="O23" s="87">
        <f>SUM(O19:O22)</f>
        <v>-3164</v>
      </c>
    </row>
    <row r="24" spans="1:15" ht="15.45">
      <c r="A24" s="90"/>
      <c r="B24" s="90"/>
      <c r="C24" s="84"/>
      <c r="D24" s="84"/>
      <c r="E24" s="84"/>
      <c r="F24" s="84"/>
      <c r="G24" s="84"/>
      <c r="H24" s="84"/>
      <c r="I24" s="96"/>
      <c r="J24" s="96"/>
      <c r="K24" s="96"/>
      <c r="L24" s="84"/>
      <c r="M24" s="84"/>
      <c r="N24" s="84"/>
      <c r="O24" s="84"/>
    </row>
    <row r="25" spans="1:15" ht="15.45"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45">
      <c r="A26" s="98"/>
      <c r="B26" s="98"/>
      <c r="C26" s="83"/>
      <c r="D26" s="83"/>
      <c r="E26" s="83"/>
      <c r="F26" s="83"/>
      <c r="G26" s="83"/>
      <c r="H26" s="83"/>
      <c r="I26" s="83"/>
      <c r="J26" s="83"/>
      <c r="K26" s="83"/>
      <c r="L26" s="83"/>
      <c r="M26" s="83"/>
      <c r="N26" s="83"/>
      <c r="O26" s="83"/>
    </row>
    <row r="27" spans="1:15" ht="15.45">
      <c r="A27" s="98"/>
      <c r="B27" s="98"/>
      <c r="C27" s="83"/>
      <c r="D27" s="83"/>
      <c r="E27" s="83"/>
      <c r="F27" s="83"/>
      <c r="G27" s="83"/>
      <c r="H27" s="83"/>
      <c r="I27" s="83"/>
      <c r="J27" s="83"/>
      <c r="K27" s="83"/>
      <c r="L27" s="83"/>
      <c r="M27" s="83"/>
      <c r="N27" s="83"/>
      <c r="O27" s="83"/>
    </row>
    <row r="28" spans="1:15" ht="15.45">
      <c r="A28" s="83" t="s">
        <v>216</v>
      </c>
      <c r="B28" s="83"/>
      <c r="C28" s="83"/>
      <c r="D28" s="83"/>
      <c r="E28" s="83"/>
      <c r="F28" s="83"/>
      <c r="G28" s="83"/>
      <c r="H28" s="83"/>
      <c r="I28" s="83"/>
      <c r="J28" s="83"/>
      <c r="K28" s="83"/>
      <c r="L28" s="83"/>
      <c r="M28" s="83"/>
      <c r="N28" s="83"/>
      <c r="O28" s="83"/>
    </row>
    <row r="29" spans="1:15" ht="15.45">
      <c r="A29" s="98"/>
      <c r="B29" s="98"/>
      <c r="C29" s="83"/>
      <c r="D29" s="83"/>
      <c r="E29" s="83"/>
      <c r="F29" s="83"/>
      <c r="G29" s="83"/>
      <c r="H29" s="83"/>
      <c r="I29" s="83"/>
      <c r="J29" s="83"/>
      <c r="K29" s="83"/>
      <c r="L29" s="83"/>
      <c r="M29" s="83"/>
      <c r="N29" s="83"/>
      <c r="O29" s="83"/>
    </row>
    <row r="30" spans="1:15" ht="15.4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K16" sqref="K16"/>
    </sheetView>
  </sheetViews>
  <sheetFormatPr defaultRowHeight="12.9"/>
  <cols>
    <col min="1" max="1" width="70.23046875" style="316" bestFit="1" customWidth="1"/>
    <col min="2" max="2" width="17.15234375" style="316" bestFit="1" customWidth="1"/>
    <col min="3" max="3" width="11.23046875" style="306" hidden="1" customWidth="1"/>
    <col min="4" max="4" width="11.3828125" style="306" hidden="1" customWidth="1"/>
    <col min="5" max="6" width="11.69140625" style="306" hidden="1" customWidth="1"/>
    <col min="7" max="7" width="11.23046875" style="306" hidden="1" customWidth="1"/>
    <col min="8" max="8" width="11.69140625" style="306" hidden="1" customWidth="1"/>
    <col min="9" max="9" width="12.15234375" style="306" hidden="1" customWidth="1"/>
    <col min="10" max="10" width="11.69140625" style="306" hidden="1" customWidth="1"/>
    <col min="11" max="11" width="12.15234375" style="306" customWidth="1"/>
    <col min="12" max="12" width="11.3828125" style="306" hidden="1" customWidth="1"/>
    <col min="13" max="13" width="11.15234375" style="306" hidden="1" customWidth="1"/>
    <col min="14" max="14" width="11.69140625" style="306" hidden="1" customWidth="1"/>
    <col min="15" max="15" width="16.15234375" style="306" bestFit="1" customWidth="1"/>
    <col min="16" max="16" width="22.23046875" style="316" customWidth="1"/>
    <col min="17" max="17" width="22.23046875" style="317" customWidth="1"/>
    <col min="18" max="18" width="22.23046875" style="316" customWidth="1"/>
    <col min="19" max="20" width="9.23046875" style="316" customWidth="1"/>
    <col min="21" max="21" width="12.69140625" style="316" customWidth="1"/>
    <col min="22" max="22" width="10.3828125" style="316" customWidth="1"/>
    <col min="23" max="254" width="8.84375" style="316"/>
    <col min="255" max="255" width="63.61328125" style="316" bestFit="1" customWidth="1"/>
    <col min="256" max="256" width="10.69140625" style="316" bestFit="1" customWidth="1"/>
    <col min="257" max="267" width="9.15234375" style="316" customWidth="1"/>
    <col min="268" max="268" width="14.84375" style="316" bestFit="1" customWidth="1"/>
    <col min="269" max="277" width="9.15234375" style="316" customWidth="1"/>
    <col min="278" max="278" width="10.3828125" style="316" customWidth="1"/>
    <col min="279" max="510" width="8.84375" style="316"/>
    <col min="511" max="511" width="63.61328125" style="316" bestFit="1" customWidth="1"/>
    <col min="512" max="512" width="10.69140625" style="316" bestFit="1" customWidth="1"/>
    <col min="513" max="523" width="9.15234375" style="316" customWidth="1"/>
    <col min="524" max="524" width="14.84375" style="316" bestFit="1" customWidth="1"/>
    <col min="525" max="533" width="9.15234375" style="316" customWidth="1"/>
    <col min="534" max="534" width="10.3828125" style="316" customWidth="1"/>
    <col min="535" max="766" width="8.84375" style="316"/>
    <col min="767" max="767" width="63.61328125" style="316" bestFit="1" customWidth="1"/>
    <col min="768" max="768" width="10.69140625" style="316" bestFit="1" customWidth="1"/>
    <col min="769" max="779" width="9.15234375" style="316" customWidth="1"/>
    <col min="780" max="780" width="14.84375" style="316" bestFit="1" customWidth="1"/>
    <col min="781" max="789" width="9.15234375" style="316" customWidth="1"/>
    <col min="790" max="790" width="10.3828125" style="316" customWidth="1"/>
    <col min="791" max="1022" width="8.84375" style="316"/>
    <col min="1023" max="1023" width="63.61328125" style="316" bestFit="1" customWidth="1"/>
    <col min="1024" max="1024" width="10.69140625" style="316" bestFit="1" customWidth="1"/>
    <col min="1025" max="1035" width="9.15234375" style="316" customWidth="1"/>
    <col min="1036" max="1036" width="14.84375" style="316" bestFit="1" customWidth="1"/>
    <col min="1037" max="1045" width="9.15234375" style="316" customWidth="1"/>
    <col min="1046" max="1046" width="10.3828125" style="316" customWidth="1"/>
    <col min="1047" max="1278" width="8.84375" style="316"/>
    <col min="1279" max="1279" width="63.61328125" style="316" bestFit="1" customWidth="1"/>
    <col min="1280" max="1280" width="10.69140625" style="316" bestFit="1" customWidth="1"/>
    <col min="1281" max="1291" width="9.15234375" style="316" customWidth="1"/>
    <col min="1292" max="1292" width="14.84375" style="316" bestFit="1" customWidth="1"/>
    <col min="1293" max="1301" width="9.15234375" style="316" customWidth="1"/>
    <col min="1302" max="1302" width="10.3828125" style="316" customWidth="1"/>
    <col min="1303" max="1534" width="8.84375" style="316"/>
    <col min="1535" max="1535" width="63.61328125" style="316" bestFit="1" customWidth="1"/>
    <col min="1536" max="1536" width="10.69140625" style="316" bestFit="1" customWidth="1"/>
    <col min="1537" max="1547" width="9.15234375" style="316" customWidth="1"/>
    <col min="1548" max="1548" width="14.84375" style="316" bestFit="1" customWidth="1"/>
    <col min="1549" max="1557" width="9.15234375" style="316" customWidth="1"/>
    <col min="1558" max="1558" width="10.3828125" style="316" customWidth="1"/>
    <col min="1559" max="1790" width="8.84375" style="316"/>
    <col min="1791" max="1791" width="63.61328125" style="316" bestFit="1" customWidth="1"/>
    <col min="1792" max="1792" width="10.69140625" style="316" bestFit="1" customWidth="1"/>
    <col min="1793" max="1803" width="9.15234375" style="316" customWidth="1"/>
    <col min="1804" max="1804" width="14.84375" style="316" bestFit="1" customWidth="1"/>
    <col min="1805" max="1813" width="9.15234375" style="316" customWidth="1"/>
    <col min="1814" max="1814" width="10.3828125" style="316" customWidth="1"/>
    <col min="1815" max="2046" width="8.84375" style="316"/>
    <col min="2047" max="2047" width="63.61328125" style="316" bestFit="1" customWidth="1"/>
    <col min="2048" max="2048" width="10.69140625" style="316" bestFit="1" customWidth="1"/>
    <col min="2049" max="2059" width="9.15234375" style="316" customWidth="1"/>
    <col min="2060" max="2060" width="14.84375" style="316" bestFit="1" customWidth="1"/>
    <col min="2061" max="2069" width="9.15234375" style="316" customWidth="1"/>
    <col min="2070" max="2070" width="10.3828125" style="316" customWidth="1"/>
    <col min="2071" max="2302" width="8.84375" style="316"/>
    <col min="2303" max="2303" width="63.61328125" style="316" bestFit="1" customWidth="1"/>
    <col min="2304" max="2304" width="10.69140625" style="316" bestFit="1" customWidth="1"/>
    <col min="2305" max="2315" width="9.15234375" style="316" customWidth="1"/>
    <col min="2316" max="2316" width="14.84375" style="316" bestFit="1" customWidth="1"/>
    <col min="2317" max="2325" width="9.15234375" style="316" customWidth="1"/>
    <col min="2326" max="2326" width="10.3828125" style="316" customWidth="1"/>
    <col min="2327" max="2558" width="8.84375" style="316"/>
    <col min="2559" max="2559" width="63.61328125" style="316" bestFit="1" customWidth="1"/>
    <col min="2560" max="2560" width="10.69140625" style="316" bestFit="1" customWidth="1"/>
    <col min="2561" max="2571" width="9.15234375" style="316" customWidth="1"/>
    <col min="2572" max="2572" width="14.84375" style="316" bestFit="1" customWidth="1"/>
    <col min="2573" max="2581" width="9.15234375" style="316" customWidth="1"/>
    <col min="2582" max="2582" width="10.3828125" style="316" customWidth="1"/>
    <col min="2583" max="2814" width="8.84375" style="316"/>
    <col min="2815" max="2815" width="63.61328125" style="316" bestFit="1" customWidth="1"/>
    <col min="2816" max="2816" width="10.69140625" style="316" bestFit="1" customWidth="1"/>
    <col min="2817" max="2827" width="9.15234375" style="316" customWidth="1"/>
    <col min="2828" max="2828" width="14.84375" style="316" bestFit="1" customWidth="1"/>
    <col min="2829" max="2837" width="9.15234375" style="316" customWidth="1"/>
    <col min="2838" max="2838" width="10.3828125" style="316" customWidth="1"/>
    <col min="2839" max="3070" width="8.84375" style="316"/>
    <col min="3071" max="3071" width="63.61328125" style="316" bestFit="1" customWidth="1"/>
    <col min="3072" max="3072" width="10.69140625" style="316" bestFit="1" customWidth="1"/>
    <col min="3073" max="3083" width="9.15234375" style="316" customWidth="1"/>
    <col min="3084" max="3084" width="14.84375" style="316" bestFit="1" customWidth="1"/>
    <col min="3085" max="3093" width="9.15234375" style="316" customWidth="1"/>
    <col min="3094" max="3094" width="10.3828125" style="316" customWidth="1"/>
    <col min="3095" max="3326" width="8.84375" style="316"/>
    <col min="3327" max="3327" width="63.61328125" style="316" bestFit="1" customWidth="1"/>
    <col min="3328" max="3328" width="10.69140625" style="316" bestFit="1" customWidth="1"/>
    <col min="3329" max="3339" width="9.15234375" style="316" customWidth="1"/>
    <col min="3340" max="3340" width="14.84375" style="316" bestFit="1" customWidth="1"/>
    <col min="3341" max="3349" width="9.15234375" style="316" customWidth="1"/>
    <col min="3350" max="3350" width="10.3828125" style="316" customWidth="1"/>
    <col min="3351" max="3582" width="8.84375" style="316"/>
    <col min="3583" max="3583" width="63.61328125" style="316" bestFit="1" customWidth="1"/>
    <col min="3584" max="3584" width="10.69140625" style="316" bestFit="1" customWidth="1"/>
    <col min="3585" max="3595" width="9.15234375" style="316" customWidth="1"/>
    <col min="3596" max="3596" width="14.84375" style="316" bestFit="1" customWidth="1"/>
    <col min="3597" max="3605" width="9.15234375" style="316" customWidth="1"/>
    <col min="3606" max="3606" width="10.3828125" style="316" customWidth="1"/>
    <col min="3607" max="3838" width="8.84375" style="316"/>
    <col min="3839" max="3839" width="63.61328125" style="316" bestFit="1" customWidth="1"/>
    <col min="3840" max="3840" width="10.69140625" style="316" bestFit="1" customWidth="1"/>
    <col min="3841" max="3851" width="9.15234375" style="316" customWidth="1"/>
    <col min="3852" max="3852" width="14.84375" style="316" bestFit="1" customWidth="1"/>
    <col min="3853" max="3861" width="9.15234375" style="316" customWidth="1"/>
    <col min="3862" max="3862" width="10.3828125" style="316" customWidth="1"/>
    <col min="3863" max="4094" width="8.84375" style="316"/>
    <col min="4095" max="4095" width="63.61328125" style="316" bestFit="1" customWidth="1"/>
    <col min="4096" max="4096" width="10.69140625" style="316" bestFit="1" customWidth="1"/>
    <col min="4097" max="4107" width="9.15234375" style="316" customWidth="1"/>
    <col min="4108" max="4108" width="14.84375" style="316" bestFit="1" customWidth="1"/>
    <col min="4109" max="4117" width="9.15234375" style="316" customWidth="1"/>
    <col min="4118" max="4118" width="10.3828125" style="316" customWidth="1"/>
    <col min="4119" max="4350" width="8.84375" style="316"/>
    <col min="4351" max="4351" width="63.61328125" style="316" bestFit="1" customWidth="1"/>
    <col min="4352" max="4352" width="10.69140625" style="316" bestFit="1" customWidth="1"/>
    <col min="4353" max="4363" width="9.15234375" style="316" customWidth="1"/>
    <col min="4364" max="4364" width="14.84375" style="316" bestFit="1" customWidth="1"/>
    <col min="4365" max="4373" width="9.15234375" style="316" customWidth="1"/>
    <col min="4374" max="4374" width="10.3828125" style="316" customWidth="1"/>
    <col min="4375" max="4606" width="8.84375" style="316"/>
    <col min="4607" max="4607" width="63.61328125" style="316" bestFit="1" customWidth="1"/>
    <col min="4608" max="4608" width="10.69140625" style="316" bestFit="1" customWidth="1"/>
    <col min="4609" max="4619" width="9.15234375" style="316" customWidth="1"/>
    <col min="4620" max="4620" width="14.84375" style="316" bestFit="1" customWidth="1"/>
    <col min="4621" max="4629" width="9.15234375" style="316" customWidth="1"/>
    <col min="4630" max="4630" width="10.3828125" style="316" customWidth="1"/>
    <col min="4631" max="4862" width="8.84375" style="316"/>
    <col min="4863" max="4863" width="63.61328125" style="316" bestFit="1" customWidth="1"/>
    <col min="4864" max="4864" width="10.69140625" style="316" bestFit="1" customWidth="1"/>
    <col min="4865" max="4875" width="9.15234375" style="316" customWidth="1"/>
    <col min="4876" max="4876" width="14.84375" style="316" bestFit="1" customWidth="1"/>
    <col min="4877" max="4885" width="9.15234375" style="316" customWidth="1"/>
    <col min="4886" max="4886" width="10.3828125" style="316" customWidth="1"/>
    <col min="4887" max="5118" width="8.84375" style="316"/>
    <col min="5119" max="5119" width="63.61328125" style="316" bestFit="1" customWidth="1"/>
    <col min="5120" max="5120" width="10.69140625" style="316" bestFit="1" customWidth="1"/>
    <col min="5121" max="5131" width="9.15234375" style="316" customWidth="1"/>
    <col min="5132" max="5132" width="14.84375" style="316" bestFit="1" customWidth="1"/>
    <col min="5133" max="5141" width="9.15234375" style="316" customWidth="1"/>
    <col min="5142" max="5142" width="10.3828125" style="316" customWidth="1"/>
    <col min="5143" max="5374" width="8.84375" style="316"/>
    <col min="5375" max="5375" width="63.61328125" style="316" bestFit="1" customWidth="1"/>
    <col min="5376" max="5376" width="10.69140625" style="316" bestFit="1" customWidth="1"/>
    <col min="5377" max="5387" width="9.15234375" style="316" customWidth="1"/>
    <col min="5388" max="5388" width="14.84375" style="316" bestFit="1" customWidth="1"/>
    <col min="5389" max="5397" width="9.15234375" style="316" customWidth="1"/>
    <col min="5398" max="5398" width="10.3828125" style="316" customWidth="1"/>
    <col min="5399" max="5630" width="8.84375" style="316"/>
    <col min="5631" max="5631" width="63.61328125" style="316" bestFit="1" customWidth="1"/>
    <col min="5632" max="5632" width="10.69140625" style="316" bestFit="1" customWidth="1"/>
    <col min="5633" max="5643" width="9.15234375" style="316" customWidth="1"/>
    <col min="5644" max="5644" width="14.84375" style="316" bestFit="1" customWidth="1"/>
    <col min="5645" max="5653" width="9.15234375" style="316" customWidth="1"/>
    <col min="5654" max="5654" width="10.3828125" style="316" customWidth="1"/>
    <col min="5655" max="5886" width="8.84375" style="316"/>
    <col min="5887" max="5887" width="63.61328125" style="316" bestFit="1" customWidth="1"/>
    <col min="5888" max="5888" width="10.69140625" style="316" bestFit="1" customWidth="1"/>
    <col min="5889" max="5899" width="9.15234375" style="316" customWidth="1"/>
    <col min="5900" max="5900" width="14.84375" style="316" bestFit="1" customWidth="1"/>
    <col min="5901" max="5909" width="9.15234375" style="316" customWidth="1"/>
    <col min="5910" max="5910" width="10.3828125" style="316" customWidth="1"/>
    <col min="5911" max="6142" width="8.84375" style="316"/>
    <col min="6143" max="6143" width="63.61328125" style="316" bestFit="1" customWidth="1"/>
    <col min="6144" max="6144" width="10.69140625" style="316" bestFit="1" customWidth="1"/>
    <col min="6145" max="6155" width="9.15234375" style="316" customWidth="1"/>
    <col min="6156" max="6156" width="14.84375" style="316" bestFit="1" customWidth="1"/>
    <col min="6157" max="6165" width="9.15234375" style="316" customWidth="1"/>
    <col min="6166" max="6166" width="10.3828125" style="316" customWidth="1"/>
    <col min="6167" max="6398" width="8.84375" style="316"/>
    <col min="6399" max="6399" width="63.61328125" style="316" bestFit="1" customWidth="1"/>
    <col min="6400" max="6400" width="10.69140625" style="316" bestFit="1" customWidth="1"/>
    <col min="6401" max="6411" width="9.15234375" style="316" customWidth="1"/>
    <col min="6412" max="6412" width="14.84375" style="316" bestFit="1" customWidth="1"/>
    <col min="6413" max="6421" width="9.15234375" style="316" customWidth="1"/>
    <col min="6422" max="6422" width="10.3828125" style="316" customWidth="1"/>
    <col min="6423" max="6654" width="8.84375" style="316"/>
    <col min="6655" max="6655" width="63.61328125" style="316" bestFit="1" customWidth="1"/>
    <col min="6656" max="6656" width="10.69140625" style="316" bestFit="1" customWidth="1"/>
    <col min="6657" max="6667" width="9.15234375" style="316" customWidth="1"/>
    <col min="6668" max="6668" width="14.84375" style="316" bestFit="1" customWidth="1"/>
    <col min="6669" max="6677" width="9.15234375" style="316" customWidth="1"/>
    <col min="6678" max="6678" width="10.3828125" style="316" customWidth="1"/>
    <col min="6679" max="6910" width="8.84375" style="316"/>
    <col min="6911" max="6911" width="63.61328125" style="316" bestFit="1" customWidth="1"/>
    <col min="6912" max="6912" width="10.69140625" style="316" bestFit="1" customWidth="1"/>
    <col min="6913" max="6923" width="9.15234375" style="316" customWidth="1"/>
    <col min="6924" max="6924" width="14.84375" style="316" bestFit="1" customWidth="1"/>
    <col min="6925" max="6933" width="9.15234375" style="316" customWidth="1"/>
    <col min="6934" max="6934" width="10.3828125" style="316" customWidth="1"/>
    <col min="6935" max="7166" width="8.84375" style="316"/>
    <col min="7167" max="7167" width="63.61328125" style="316" bestFit="1" customWidth="1"/>
    <col min="7168" max="7168" width="10.69140625" style="316" bestFit="1" customWidth="1"/>
    <col min="7169" max="7179" width="9.15234375" style="316" customWidth="1"/>
    <col min="7180" max="7180" width="14.84375" style="316" bestFit="1" customWidth="1"/>
    <col min="7181" max="7189" width="9.15234375" style="316" customWidth="1"/>
    <col min="7190" max="7190" width="10.3828125" style="316" customWidth="1"/>
    <col min="7191" max="7422" width="8.84375" style="316"/>
    <col min="7423" max="7423" width="63.61328125" style="316" bestFit="1" customWidth="1"/>
    <col min="7424" max="7424" width="10.69140625" style="316" bestFit="1" customWidth="1"/>
    <col min="7425" max="7435" width="9.15234375" style="316" customWidth="1"/>
    <col min="7436" max="7436" width="14.84375" style="316" bestFit="1" customWidth="1"/>
    <col min="7437" max="7445" width="9.15234375" style="316" customWidth="1"/>
    <col min="7446" max="7446" width="10.3828125" style="316" customWidth="1"/>
    <col min="7447" max="7678" width="8.84375" style="316"/>
    <col min="7679" max="7679" width="63.61328125" style="316" bestFit="1" customWidth="1"/>
    <col min="7680" max="7680" width="10.69140625" style="316" bestFit="1" customWidth="1"/>
    <col min="7681" max="7691" width="9.15234375" style="316" customWidth="1"/>
    <col min="7692" max="7692" width="14.84375" style="316" bestFit="1" customWidth="1"/>
    <col min="7693" max="7701" width="9.15234375" style="316" customWidth="1"/>
    <col min="7702" max="7702" width="10.3828125" style="316" customWidth="1"/>
    <col min="7703" max="7934" width="8.84375" style="316"/>
    <col min="7935" max="7935" width="63.61328125" style="316" bestFit="1" customWidth="1"/>
    <col min="7936" max="7936" width="10.69140625" style="316" bestFit="1" customWidth="1"/>
    <col min="7937" max="7947" width="9.15234375" style="316" customWidth="1"/>
    <col min="7948" max="7948" width="14.84375" style="316" bestFit="1" customWidth="1"/>
    <col min="7949" max="7957" width="9.15234375" style="316" customWidth="1"/>
    <col min="7958" max="7958" width="10.3828125" style="316" customWidth="1"/>
    <col min="7959" max="8190" width="8.84375" style="316"/>
    <col min="8191" max="8191" width="63.61328125" style="316" bestFit="1" customWidth="1"/>
    <col min="8192" max="8192" width="10.69140625" style="316" bestFit="1" customWidth="1"/>
    <col min="8193" max="8203" width="9.15234375" style="316" customWidth="1"/>
    <col min="8204" max="8204" width="14.84375" style="316" bestFit="1" customWidth="1"/>
    <col min="8205" max="8213" width="9.15234375" style="316" customWidth="1"/>
    <col min="8214" max="8214" width="10.3828125" style="316" customWidth="1"/>
    <col min="8215" max="8446" width="8.84375" style="316"/>
    <col min="8447" max="8447" width="63.61328125" style="316" bestFit="1" customWidth="1"/>
    <col min="8448" max="8448" width="10.69140625" style="316" bestFit="1" customWidth="1"/>
    <col min="8449" max="8459" width="9.15234375" style="316" customWidth="1"/>
    <col min="8460" max="8460" width="14.84375" style="316" bestFit="1" customWidth="1"/>
    <col min="8461" max="8469" width="9.15234375" style="316" customWidth="1"/>
    <col min="8470" max="8470" width="10.3828125" style="316" customWidth="1"/>
    <col min="8471" max="8702" width="8.84375" style="316"/>
    <col min="8703" max="8703" width="63.61328125" style="316" bestFit="1" customWidth="1"/>
    <col min="8704" max="8704" width="10.69140625" style="316" bestFit="1" customWidth="1"/>
    <col min="8705" max="8715" width="9.15234375" style="316" customWidth="1"/>
    <col min="8716" max="8716" width="14.84375" style="316" bestFit="1" customWidth="1"/>
    <col min="8717" max="8725" width="9.15234375" style="316" customWidth="1"/>
    <col min="8726" max="8726" width="10.3828125" style="316" customWidth="1"/>
    <col min="8727" max="8958" width="8.84375" style="316"/>
    <col min="8959" max="8959" width="63.61328125" style="316" bestFit="1" customWidth="1"/>
    <col min="8960" max="8960" width="10.69140625" style="316" bestFit="1" customWidth="1"/>
    <col min="8961" max="8971" width="9.15234375" style="316" customWidth="1"/>
    <col min="8972" max="8972" width="14.84375" style="316" bestFit="1" customWidth="1"/>
    <col min="8973" max="8981" width="9.15234375" style="316" customWidth="1"/>
    <col min="8982" max="8982" width="10.3828125" style="316" customWidth="1"/>
    <col min="8983" max="9214" width="8.84375" style="316"/>
    <col min="9215" max="9215" width="63.61328125" style="316" bestFit="1" customWidth="1"/>
    <col min="9216" max="9216" width="10.69140625" style="316" bestFit="1" customWidth="1"/>
    <col min="9217" max="9227" width="9.15234375" style="316" customWidth="1"/>
    <col min="9228" max="9228" width="14.84375" style="316" bestFit="1" customWidth="1"/>
    <col min="9229" max="9237" width="9.15234375" style="316" customWidth="1"/>
    <col min="9238" max="9238" width="10.3828125" style="316" customWidth="1"/>
    <col min="9239" max="9470" width="8.84375" style="316"/>
    <col min="9471" max="9471" width="63.61328125" style="316" bestFit="1" customWidth="1"/>
    <col min="9472" max="9472" width="10.69140625" style="316" bestFit="1" customWidth="1"/>
    <col min="9473" max="9483" width="9.15234375" style="316" customWidth="1"/>
    <col min="9484" max="9484" width="14.84375" style="316" bestFit="1" customWidth="1"/>
    <col min="9485" max="9493" width="9.15234375" style="316" customWidth="1"/>
    <col min="9494" max="9494" width="10.3828125" style="316" customWidth="1"/>
    <col min="9495" max="9726" width="8.84375" style="316"/>
    <col min="9727" max="9727" width="63.61328125" style="316" bestFit="1" customWidth="1"/>
    <col min="9728" max="9728" width="10.69140625" style="316" bestFit="1" customWidth="1"/>
    <col min="9729" max="9739" width="9.15234375" style="316" customWidth="1"/>
    <col min="9740" max="9740" width="14.84375" style="316" bestFit="1" customWidth="1"/>
    <col min="9741" max="9749" width="9.15234375" style="316" customWidth="1"/>
    <col min="9750" max="9750" width="10.3828125" style="316" customWidth="1"/>
    <col min="9751" max="9982" width="8.84375" style="316"/>
    <col min="9983" max="9983" width="63.61328125" style="316" bestFit="1" customWidth="1"/>
    <col min="9984" max="9984" width="10.69140625" style="316" bestFit="1" customWidth="1"/>
    <col min="9985" max="9995" width="9.15234375" style="316" customWidth="1"/>
    <col min="9996" max="9996" width="14.84375" style="316" bestFit="1" customWidth="1"/>
    <col min="9997" max="10005" width="9.15234375" style="316" customWidth="1"/>
    <col min="10006" max="10006" width="10.3828125" style="316" customWidth="1"/>
    <col min="10007" max="10238" width="8.84375" style="316"/>
    <col min="10239" max="10239" width="63.61328125" style="316" bestFit="1" customWidth="1"/>
    <col min="10240" max="10240" width="10.69140625" style="316" bestFit="1" customWidth="1"/>
    <col min="10241" max="10251" width="9.15234375" style="316" customWidth="1"/>
    <col min="10252" max="10252" width="14.84375" style="316" bestFit="1" customWidth="1"/>
    <col min="10253" max="10261" width="9.15234375" style="316" customWidth="1"/>
    <col min="10262" max="10262" width="10.3828125" style="316" customWidth="1"/>
    <col min="10263" max="10494" width="8.84375" style="316"/>
    <col min="10495" max="10495" width="63.61328125" style="316" bestFit="1" customWidth="1"/>
    <col min="10496" max="10496" width="10.69140625" style="316" bestFit="1" customWidth="1"/>
    <col min="10497" max="10507" width="9.15234375" style="316" customWidth="1"/>
    <col min="10508" max="10508" width="14.84375" style="316" bestFit="1" customWidth="1"/>
    <col min="10509" max="10517" width="9.15234375" style="316" customWidth="1"/>
    <col min="10518" max="10518" width="10.3828125" style="316" customWidth="1"/>
    <col min="10519" max="10750" width="8.84375" style="316"/>
    <col min="10751" max="10751" width="63.61328125" style="316" bestFit="1" customWidth="1"/>
    <col min="10752" max="10752" width="10.69140625" style="316" bestFit="1" customWidth="1"/>
    <col min="10753" max="10763" width="9.15234375" style="316" customWidth="1"/>
    <col min="10764" max="10764" width="14.84375" style="316" bestFit="1" customWidth="1"/>
    <col min="10765" max="10773" width="9.15234375" style="316" customWidth="1"/>
    <col min="10774" max="10774" width="10.3828125" style="316" customWidth="1"/>
    <col min="10775" max="11006" width="8.84375" style="316"/>
    <col min="11007" max="11007" width="63.61328125" style="316" bestFit="1" customWidth="1"/>
    <col min="11008" max="11008" width="10.69140625" style="316" bestFit="1" customWidth="1"/>
    <col min="11009" max="11019" width="9.15234375" style="316" customWidth="1"/>
    <col min="11020" max="11020" width="14.84375" style="316" bestFit="1" customWidth="1"/>
    <col min="11021" max="11029" width="9.15234375" style="316" customWidth="1"/>
    <col min="11030" max="11030" width="10.3828125" style="316" customWidth="1"/>
    <col min="11031" max="11262" width="8.84375" style="316"/>
    <col min="11263" max="11263" width="63.61328125" style="316" bestFit="1" customWidth="1"/>
    <col min="11264" max="11264" width="10.69140625" style="316" bestFit="1" customWidth="1"/>
    <col min="11265" max="11275" width="9.15234375" style="316" customWidth="1"/>
    <col min="11276" max="11276" width="14.84375" style="316" bestFit="1" customWidth="1"/>
    <col min="11277" max="11285" width="9.15234375" style="316" customWidth="1"/>
    <col min="11286" max="11286" width="10.3828125" style="316" customWidth="1"/>
    <col min="11287" max="11518" width="8.84375" style="316"/>
    <col min="11519" max="11519" width="63.61328125" style="316" bestFit="1" customWidth="1"/>
    <col min="11520" max="11520" width="10.69140625" style="316" bestFit="1" customWidth="1"/>
    <col min="11521" max="11531" width="9.15234375" style="316" customWidth="1"/>
    <col min="11532" max="11532" width="14.84375" style="316" bestFit="1" customWidth="1"/>
    <col min="11533" max="11541" width="9.15234375" style="316" customWidth="1"/>
    <col min="11542" max="11542" width="10.3828125" style="316" customWidth="1"/>
    <col min="11543" max="11774" width="8.84375" style="316"/>
    <col min="11775" max="11775" width="63.61328125" style="316" bestFit="1" customWidth="1"/>
    <col min="11776" max="11776" width="10.69140625" style="316" bestFit="1" customWidth="1"/>
    <col min="11777" max="11787" width="9.15234375" style="316" customWidth="1"/>
    <col min="11788" max="11788" width="14.84375" style="316" bestFit="1" customWidth="1"/>
    <col min="11789" max="11797" width="9.15234375" style="316" customWidth="1"/>
    <col min="11798" max="11798" width="10.3828125" style="316" customWidth="1"/>
    <col min="11799" max="12030" width="8.84375" style="316"/>
    <col min="12031" max="12031" width="63.61328125" style="316" bestFit="1" customWidth="1"/>
    <col min="12032" max="12032" width="10.69140625" style="316" bestFit="1" customWidth="1"/>
    <col min="12033" max="12043" width="9.15234375" style="316" customWidth="1"/>
    <col min="12044" max="12044" width="14.84375" style="316" bestFit="1" customWidth="1"/>
    <col min="12045" max="12053" width="9.15234375" style="316" customWidth="1"/>
    <col min="12054" max="12054" width="10.3828125" style="316" customWidth="1"/>
    <col min="12055" max="12286" width="8.84375" style="316"/>
    <col min="12287" max="12287" width="63.61328125" style="316" bestFit="1" customWidth="1"/>
    <col min="12288" max="12288" width="10.69140625" style="316" bestFit="1" customWidth="1"/>
    <col min="12289" max="12299" width="9.15234375" style="316" customWidth="1"/>
    <col min="12300" max="12300" width="14.84375" style="316" bestFit="1" customWidth="1"/>
    <col min="12301" max="12309" width="9.15234375" style="316" customWidth="1"/>
    <col min="12310" max="12310" width="10.3828125" style="316" customWidth="1"/>
    <col min="12311" max="12542" width="8.84375" style="316"/>
    <col min="12543" max="12543" width="63.61328125" style="316" bestFit="1" customWidth="1"/>
    <col min="12544" max="12544" width="10.69140625" style="316" bestFit="1" customWidth="1"/>
    <col min="12545" max="12555" width="9.15234375" style="316" customWidth="1"/>
    <col min="12556" max="12556" width="14.84375" style="316" bestFit="1" customWidth="1"/>
    <col min="12557" max="12565" width="9.15234375" style="316" customWidth="1"/>
    <col min="12566" max="12566" width="10.3828125" style="316" customWidth="1"/>
    <col min="12567" max="12798" width="8.84375" style="316"/>
    <col min="12799" max="12799" width="63.61328125" style="316" bestFit="1" customWidth="1"/>
    <col min="12800" max="12800" width="10.69140625" style="316" bestFit="1" customWidth="1"/>
    <col min="12801" max="12811" width="9.15234375" style="316" customWidth="1"/>
    <col min="12812" max="12812" width="14.84375" style="316" bestFit="1" customWidth="1"/>
    <col min="12813" max="12821" width="9.15234375" style="316" customWidth="1"/>
    <col min="12822" max="12822" width="10.3828125" style="316" customWidth="1"/>
    <col min="12823" max="13054" width="8.84375" style="316"/>
    <col min="13055" max="13055" width="63.61328125" style="316" bestFit="1" customWidth="1"/>
    <col min="13056" max="13056" width="10.69140625" style="316" bestFit="1" customWidth="1"/>
    <col min="13057" max="13067" width="9.15234375" style="316" customWidth="1"/>
    <col min="13068" max="13068" width="14.84375" style="316" bestFit="1" customWidth="1"/>
    <col min="13069" max="13077" width="9.15234375" style="316" customWidth="1"/>
    <col min="13078" max="13078" width="10.3828125" style="316" customWidth="1"/>
    <col min="13079" max="13310" width="8.84375" style="316"/>
    <col min="13311" max="13311" width="63.61328125" style="316" bestFit="1" customWidth="1"/>
    <col min="13312" max="13312" width="10.69140625" style="316" bestFit="1" customWidth="1"/>
    <col min="13313" max="13323" width="9.15234375" style="316" customWidth="1"/>
    <col min="13324" max="13324" width="14.84375" style="316" bestFit="1" customWidth="1"/>
    <col min="13325" max="13333" width="9.15234375" style="316" customWidth="1"/>
    <col min="13334" max="13334" width="10.3828125" style="316" customWidth="1"/>
    <col min="13335" max="13566" width="8.84375" style="316"/>
    <col min="13567" max="13567" width="63.61328125" style="316" bestFit="1" customWidth="1"/>
    <col min="13568" max="13568" width="10.69140625" style="316" bestFit="1" customWidth="1"/>
    <col min="13569" max="13579" width="9.15234375" style="316" customWidth="1"/>
    <col min="13580" max="13580" width="14.84375" style="316" bestFit="1" customWidth="1"/>
    <col min="13581" max="13589" width="9.15234375" style="316" customWidth="1"/>
    <col min="13590" max="13590" width="10.3828125" style="316" customWidth="1"/>
    <col min="13591" max="13822" width="8.84375" style="316"/>
    <col min="13823" max="13823" width="63.61328125" style="316" bestFit="1" customWidth="1"/>
    <col min="13824" max="13824" width="10.69140625" style="316" bestFit="1" customWidth="1"/>
    <col min="13825" max="13835" width="9.15234375" style="316" customWidth="1"/>
    <col min="13836" max="13836" width="14.84375" style="316" bestFit="1" customWidth="1"/>
    <col min="13837" max="13845" width="9.15234375" style="316" customWidth="1"/>
    <col min="13846" max="13846" width="10.3828125" style="316" customWidth="1"/>
    <col min="13847" max="14078" width="8.84375" style="316"/>
    <col min="14079" max="14079" width="63.61328125" style="316" bestFit="1" customWidth="1"/>
    <col min="14080" max="14080" width="10.69140625" style="316" bestFit="1" customWidth="1"/>
    <col min="14081" max="14091" width="9.15234375" style="316" customWidth="1"/>
    <col min="14092" max="14092" width="14.84375" style="316" bestFit="1" customWidth="1"/>
    <col min="14093" max="14101" width="9.15234375" style="316" customWidth="1"/>
    <col min="14102" max="14102" width="10.3828125" style="316" customWidth="1"/>
    <col min="14103" max="14334" width="8.84375" style="316"/>
    <col min="14335" max="14335" width="63.61328125" style="316" bestFit="1" customWidth="1"/>
    <col min="14336" max="14336" width="10.69140625" style="316" bestFit="1" customWidth="1"/>
    <col min="14337" max="14347" width="9.15234375" style="316" customWidth="1"/>
    <col min="14348" max="14348" width="14.84375" style="316" bestFit="1" customWidth="1"/>
    <col min="14349" max="14357" width="9.15234375" style="316" customWidth="1"/>
    <col min="14358" max="14358" width="10.3828125" style="316" customWidth="1"/>
    <col min="14359" max="14590" width="8.84375" style="316"/>
    <col min="14591" max="14591" width="63.61328125" style="316" bestFit="1" customWidth="1"/>
    <col min="14592" max="14592" width="10.69140625" style="316" bestFit="1" customWidth="1"/>
    <col min="14593" max="14603" width="9.15234375" style="316" customWidth="1"/>
    <col min="14604" max="14604" width="14.84375" style="316" bestFit="1" customWidth="1"/>
    <col min="14605" max="14613" width="9.15234375" style="316" customWidth="1"/>
    <col min="14614" max="14614" width="10.3828125" style="316" customWidth="1"/>
    <col min="14615" max="14846" width="8.84375" style="316"/>
    <col min="14847" max="14847" width="63.61328125" style="316" bestFit="1" customWidth="1"/>
    <col min="14848" max="14848" width="10.69140625" style="316" bestFit="1" customWidth="1"/>
    <col min="14849" max="14859" width="9.15234375" style="316" customWidth="1"/>
    <col min="14860" max="14860" width="14.84375" style="316" bestFit="1" customWidth="1"/>
    <col min="14861" max="14869" width="9.15234375" style="316" customWidth="1"/>
    <col min="14870" max="14870" width="10.3828125" style="316" customWidth="1"/>
    <col min="14871" max="15102" width="8.84375" style="316"/>
    <col min="15103" max="15103" width="63.61328125" style="316" bestFit="1" customWidth="1"/>
    <col min="15104" max="15104" width="10.69140625" style="316" bestFit="1" customWidth="1"/>
    <col min="15105" max="15115" width="9.15234375" style="316" customWidth="1"/>
    <col min="15116" max="15116" width="14.84375" style="316" bestFit="1" customWidth="1"/>
    <col min="15117" max="15125" width="9.15234375" style="316" customWidth="1"/>
    <col min="15126" max="15126" width="10.3828125" style="316" customWidth="1"/>
    <col min="15127" max="15358" width="8.84375" style="316"/>
    <col min="15359" max="15359" width="63.61328125" style="316" bestFit="1" customWidth="1"/>
    <col min="15360" max="15360" width="10.69140625" style="316" bestFit="1" customWidth="1"/>
    <col min="15361" max="15371" width="9.15234375" style="316" customWidth="1"/>
    <col min="15372" max="15372" width="14.84375" style="316" bestFit="1" customWidth="1"/>
    <col min="15373" max="15381" width="9.15234375" style="316" customWidth="1"/>
    <col min="15382" max="15382" width="10.3828125" style="316" customWidth="1"/>
    <col min="15383" max="15614" width="8.84375" style="316"/>
    <col min="15615" max="15615" width="63.61328125" style="316" bestFit="1" customWidth="1"/>
    <col min="15616" max="15616" width="10.69140625" style="316" bestFit="1" customWidth="1"/>
    <col min="15617" max="15627" width="9.15234375" style="316" customWidth="1"/>
    <col min="15628" max="15628" width="14.84375" style="316" bestFit="1" customWidth="1"/>
    <col min="15629" max="15637" width="9.15234375" style="316" customWidth="1"/>
    <col min="15638" max="15638" width="10.3828125" style="316" customWidth="1"/>
    <col min="15639" max="15870" width="8.84375" style="316"/>
    <col min="15871" max="15871" width="63.61328125" style="316" bestFit="1" customWidth="1"/>
    <col min="15872" max="15872" width="10.69140625" style="316" bestFit="1" customWidth="1"/>
    <col min="15873" max="15883" width="9.15234375" style="316" customWidth="1"/>
    <col min="15884" max="15884" width="14.84375" style="316" bestFit="1" customWidth="1"/>
    <col min="15885" max="15893" width="9.15234375" style="316" customWidth="1"/>
    <col min="15894" max="15894" width="10.3828125" style="316" customWidth="1"/>
    <col min="15895" max="16126" width="8.84375" style="316"/>
    <col min="16127" max="16127" width="63.61328125" style="316" bestFit="1" customWidth="1"/>
    <col min="16128" max="16128" width="10.69140625" style="316" bestFit="1" customWidth="1"/>
    <col min="16129" max="16139" width="9.15234375" style="316" customWidth="1"/>
    <col min="16140" max="16140" width="14.84375" style="316" bestFit="1" customWidth="1"/>
    <col min="16141" max="16149" width="9.15234375" style="316" customWidth="1"/>
    <col min="16150" max="16150" width="10.3828125" style="316" customWidth="1"/>
    <col min="16151" max="16382" width="8.84375" style="316"/>
    <col min="16383" max="16384" width="12.69140625" style="316" customWidth="1"/>
  </cols>
  <sheetData>
    <row r="1" spans="1:17" s="310" customFormat="1" ht="15">
      <c r="A1" s="663" t="s">
        <v>206</v>
      </c>
      <c r="B1" s="663"/>
      <c r="C1" s="664"/>
      <c r="D1" s="664"/>
      <c r="E1" s="664"/>
      <c r="F1" s="664"/>
      <c r="G1" s="664"/>
      <c r="H1" s="664"/>
      <c r="I1" s="664"/>
      <c r="J1" s="664"/>
      <c r="K1" s="664"/>
      <c r="L1" s="664"/>
      <c r="M1" s="664"/>
      <c r="N1" s="664"/>
      <c r="O1" s="664"/>
      <c r="Q1" s="311"/>
    </row>
    <row r="2" spans="1:17" s="310" customFormat="1" ht="15">
      <c r="A2" s="665" t="s">
        <v>210</v>
      </c>
      <c r="B2" s="665"/>
      <c r="C2" s="666"/>
      <c r="D2" s="666"/>
      <c r="E2" s="666"/>
      <c r="F2" s="666"/>
      <c r="G2" s="666"/>
      <c r="H2" s="666"/>
      <c r="I2" s="666"/>
      <c r="J2" s="666"/>
      <c r="K2" s="666"/>
      <c r="L2" s="666"/>
      <c r="M2" s="666"/>
      <c r="N2" s="666"/>
      <c r="O2" s="666"/>
      <c r="Q2" s="311"/>
    </row>
    <row r="3" spans="1:17" s="310" customFormat="1" ht="15">
      <c r="A3" s="667" t="str">
        <f>'Fund 0666'!A3:O3</f>
        <v>Data Through May 31, 2024</v>
      </c>
      <c r="B3" s="667"/>
      <c r="C3" s="668"/>
      <c r="D3" s="668"/>
      <c r="E3" s="668"/>
      <c r="F3" s="668"/>
      <c r="G3" s="668"/>
      <c r="H3" s="668"/>
      <c r="I3" s="668"/>
      <c r="J3" s="668"/>
      <c r="K3" s="668"/>
      <c r="L3" s="668"/>
      <c r="M3" s="668"/>
      <c r="N3" s="668"/>
      <c r="O3" s="668"/>
      <c r="Q3" s="311"/>
    </row>
    <row r="4" spans="1:17" s="310" customFormat="1">
      <c r="A4" s="312"/>
      <c r="B4" s="312"/>
      <c r="C4" s="308"/>
      <c r="D4" s="308"/>
      <c r="E4" s="308"/>
      <c r="F4" s="308"/>
      <c r="G4" s="308"/>
      <c r="H4" s="308"/>
      <c r="I4" s="313"/>
      <c r="J4" s="313"/>
      <c r="K4" s="313"/>
      <c r="L4" s="305"/>
      <c r="M4" s="305"/>
      <c r="N4" s="305"/>
      <c r="O4" s="305"/>
      <c r="Q4" s="311"/>
    </row>
    <row r="5" spans="1:17" ht="15.45">
      <c r="A5" s="90"/>
      <c r="B5" s="90"/>
      <c r="C5" s="84"/>
      <c r="D5" s="84"/>
      <c r="E5" s="84"/>
      <c r="F5" s="84"/>
      <c r="G5" s="84"/>
      <c r="H5" s="84"/>
      <c r="I5" s="92"/>
      <c r="J5" s="92"/>
      <c r="K5" s="92"/>
      <c r="L5" s="84"/>
      <c r="M5" s="84"/>
      <c r="N5" s="84"/>
      <c r="O5" s="84"/>
    </row>
    <row r="6" spans="1:17" ht="15.45">
      <c r="A6" s="90"/>
      <c r="B6" s="90"/>
    </row>
    <row r="7" spans="1:17" s="318" customFormat="1" ht="15.45">
      <c r="A7" s="91"/>
      <c r="B7" s="91"/>
      <c r="C7" s="332"/>
      <c r="D7" s="332"/>
      <c r="E7" s="332"/>
      <c r="F7" s="332"/>
      <c r="G7" s="332"/>
      <c r="H7" s="332"/>
      <c r="I7" s="332"/>
      <c r="J7" s="332"/>
      <c r="K7" s="332"/>
      <c r="L7" s="332"/>
      <c r="M7" s="332"/>
      <c r="N7" s="332"/>
      <c r="O7" s="332" t="s">
        <v>562</v>
      </c>
      <c r="Q7" s="317"/>
    </row>
    <row r="8" spans="1:17" ht="15.9" thickBot="1">
      <c r="A8" s="90"/>
      <c r="B8" s="90"/>
      <c r="C8" s="307" t="s">
        <v>603</v>
      </c>
      <c r="D8" s="307" t="s">
        <v>604</v>
      </c>
      <c r="E8" s="307" t="s">
        <v>605</v>
      </c>
      <c r="F8" s="307" t="s">
        <v>606</v>
      </c>
      <c r="G8" s="307" t="s">
        <v>607</v>
      </c>
      <c r="H8" s="307" t="s">
        <v>608</v>
      </c>
      <c r="I8" s="307" t="s">
        <v>609</v>
      </c>
      <c r="J8" s="307" t="s">
        <v>610</v>
      </c>
      <c r="K8" s="307" t="s">
        <v>611</v>
      </c>
      <c r="L8" s="307" t="s">
        <v>612</v>
      </c>
      <c r="M8" s="307" t="s">
        <v>613</v>
      </c>
      <c r="N8" s="307" t="s">
        <v>614</v>
      </c>
      <c r="O8" s="347" t="str">
        <f>'Fund 0666'!O8</f>
        <v>as of 05/31/2024</v>
      </c>
    </row>
    <row r="9" spans="1:17" ht="15.9" thickTop="1" thickBot="1">
      <c r="A9" s="327" t="s">
        <v>209</v>
      </c>
      <c r="B9" s="337"/>
      <c r="C9" s="85">
        <v>0</v>
      </c>
      <c r="D9" s="86"/>
      <c r="E9" s="86"/>
      <c r="F9" s="86"/>
      <c r="G9" s="86"/>
      <c r="H9" s="86"/>
      <c r="I9" s="86"/>
      <c r="J9" s="86"/>
      <c r="K9" s="86"/>
      <c r="L9" s="86"/>
      <c r="M9" s="86"/>
      <c r="N9" s="86"/>
      <c r="O9" s="86"/>
    </row>
    <row r="10" spans="1:17" ht="15.45">
      <c r="A10" s="90"/>
      <c r="B10" s="90"/>
      <c r="C10" s="84"/>
      <c r="D10" s="84"/>
      <c r="E10" s="84"/>
      <c r="F10" s="84"/>
      <c r="G10" s="84"/>
      <c r="H10" s="84"/>
      <c r="I10" s="92"/>
      <c r="J10" s="92"/>
      <c r="K10" s="92"/>
      <c r="L10" s="84"/>
      <c r="M10" s="84"/>
      <c r="N10" s="84"/>
      <c r="O10" s="84"/>
    </row>
    <row r="11" spans="1:17" ht="15.45">
      <c r="A11" s="348" t="s">
        <v>205</v>
      </c>
      <c r="B11" s="348" t="s">
        <v>253</v>
      </c>
      <c r="C11" s="84"/>
      <c r="D11" s="84"/>
      <c r="E11" s="84"/>
      <c r="F11" s="84"/>
      <c r="G11" s="84"/>
      <c r="H11" s="84"/>
      <c r="I11" s="92"/>
      <c r="J11" s="92"/>
      <c r="K11" s="92"/>
      <c r="L11" s="84"/>
      <c r="M11" s="84"/>
      <c r="N11" s="84"/>
      <c r="O11" s="84"/>
    </row>
    <row r="12" spans="1:17" ht="15.45">
      <c r="A12" s="90"/>
      <c r="B12" s="90"/>
      <c r="C12" s="84"/>
      <c r="D12" s="84"/>
      <c r="E12" s="84"/>
      <c r="F12" s="84"/>
      <c r="G12" s="84"/>
      <c r="H12" s="84"/>
      <c r="I12" s="92"/>
      <c r="J12" s="92"/>
      <c r="K12" s="92"/>
      <c r="L12" s="84"/>
      <c r="M12" s="84"/>
      <c r="N12" s="84"/>
      <c r="O12" s="84"/>
    </row>
    <row r="13" spans="1:17" ht="15.65" hidden="1" customHeight="1">
      <c r="A13" s="95" t="s">
        <v>254</v>
      </c>
      <c r="B13" s="95"/>
      <c r="C13" s="89"/>
      <c r="D13" s="94"/>
      <c r="E13" s="89"/>
      <c r="F13" s="89"/>
      <c r="G13" s="89"/>
      <c r="H13" s="89"/>
      <c r="I13" s="89"/>
      <c r="J13" s="89"/>
      <c r="K13" s="89"/>
      <c r="L13" s="89"/>
      <c r="M13" s="89"/>
      <c r="N13" s="89"/>
      <c r="O13" s="89">
        <f t="shared" ref="O13:O18" si="0">ROUND(SUM(C13:N13),0)</f>
        <v>0</v>
      </c>
    </row>
    <row r="14" spans="1:17" ht="15.65" hidden="1" customHeight="1">
      <c r="A14" s="90" t="s">
        <v>258</v>
      </c>
      <c r="B14" s="90"/>
      <c r="C14" s="89"/>
      <c r="D14" s="94"/>
      <c r="E14" s="89"/>
      <c r="F14" s="89"/>
      <c r="G14" s="89"/>
      <c r="H14" s="89"/>
      <c r="I14" s="89"/>
      <c r="J14" s="89"/>
      <c r="K14" s="89"/>
      <c r="L14" s="89"/>
      <c r="M14" s="89"/>
      <c r="N14" s="89"/>
      <c r="O14" s="89">
        <f t="shared" si="0"/>
        <v>0</v>
      </c>
    </row>
    <row r="15" spans="1:17" ht="15.65" hidden="1" customHeight="1">
      <c r="A15" s="90" t="s">
        <v>255</v>
      </c>
      <c r="B15" s="90"/>
      <c r="C15" s="89"/>
      <c r="D15" s="94"/>
      <c r="E15" s="89"/>
      <c r="F15" s="89"/>
      <c r="G15" s="89"/>
      <c r="H15" s="89"/>
      <c r="I15" s="89"/>
      <c r="J15" s="89"/>
      <c r="K15" s="89"/>
      <c r="L15" s="89"/>
      <c r="M15" s="89"/>
      <c r="N15" s="89"/>
      <c r="O15" s="89">
        <f t="shared" si="0"/>
        <v>0</v>
      </c>
    </row>
    <row r="16" spans="1:17" s="320" customFormat="1" ht="15.45">
      <c r="A16" s="100" t="s">
        <v>211</v>
      </c>
      <c r="B16" s="346" t="s">
        <v>103</v>
      </c>
      <c r="C16" s="84">
        <v>0</v>
      </c>
      <c r="D16" s="102">
        <v>21300.95</v>
      </c>
      <c r="E16" s="101">
        <v>42113.619999999995</v>
      </c>
      <c r="F16" s="101">
        <v>24381.890000000003</v>
      </c>
      <c r="G16" s="360">
        <v>19539.7</v>
      </c>
      <c r="H16" s="84">
        <v>20027.850000000002</v>
      </c>
      <c r="I16" s="360">
        <v>19944.62</v>
      </c>
      <c r="J16" s="101">
        <v>40135.89</v>
      </c>
      <c r="K16" s="101">
        <v>29863.839999999997</v>
      </c>
      <c r="L16" s="360"/>
      <c r="M16" s="84"/>
      <c r="N16" s="84"/>
      <c r="O16" s="101">
        <f t="shared" ref="O16" si="1">ROUND(SUM(C16:N16),0)</f>
        <v>217308</v>
      </c>
      <c r="Q16" s="321"/>
    </row>
    <row r="17" spans="1:17" ht="15.65" hidden="1" customHeight="1">
      <c r="A17" s="95" t="s">
        <v>256</v>
      </c>
      <c r="B17" s="95"/>
      <c r="C17" s="89"/>
      <c r="D17" s="89"/>
      <c r="E17" s="89"/>
      <c r="F17" s="89"/>
      <c r="G17" s="89"/>
      <c r="H17" s="89"/>
      <c r="I17" s="89"/>
      <c r="J17" s="89"/>
      <c r="K17" s="89"/>
      <c r="L17" s="89"/>
      <c r="M17" s="89"/>
      <c r="N17" s="89"/>
      <c r="O17" s="89">
        <f t="shared" si="0"/>
        <v>0</v>
      </c>
    </row>
    <row r="18" spans="1:17" ht="15.65" hidden="1" customHeight="1">
      <c r="A18" s="93" t="s">
        <v>257</v>
      </c>
      <c r="B18" s="93"/>
      <c r="C18" s="89"/>
      <c r="D18" s="89"/>
      <c r="E18" s="89"/>
      <c r="F18" s="89"/>
      <c r="G18" s="89"/>
      <c r="H18" s="89"/>
      <c r="I18" s="89"/>
      <c r="J18" s="89"/>
      <c r="K18" s="89"/>
      <c r="L18" s="89"/>
      <c r="M18" s="89"/>
      <c r="N18" s="89"/>
      <c r="O18" s="89">
        <f t="shared" si="0"/>
        <v>0</v>
      </c>
    </row>
    <row r="19" spans="1:17" ht="15.45">
      <c r="A19" s="90"/>
      <c r="B19" s="90"/>
      <c r="C19" s="84"/>
      <c r="D19" s="84"/>
      <c r="E19" s="84"/>
      <c r="F19" s="84"/>
      <c r="G19" s="84"/>
      <c r="H19" s="84"/>
      <c r="I19" s="92"/>
      <c r="J19" s="92"/>
      <c r="K19" s="92"/>
      <c r="L19" s="84"/>
      <c r="M19" s="84"/>
      <c r="N19" s="84"/>
      <c r="O19" s="84"/>
    </row>
    <row r="20" spans="1:17" ht="15.45">
      <c r="A20" s="90"/>
      <c r="B20" s="90"/>
      <c r="C20" s="84"/>
      <c r="D20" s="84"/>
      <c r="E20" s="84"/>
      <c r="F20" s="84"/>
      <c r="G20" s="84"/>
      <c r="H20" s="84"/>
      <c r="I20" s="92"/>
      <c r="J20" s="92"/>
      <c r="K20" s="92"/>
      <c r="L20" s="84"/>
      <c r="M20" s="84"/>
      <c r="N20" s="84"/>
      <c r="O20" s="84"/>
    </row>
    <row r="21" spans="1:17" ht="15">
      <c r="A21" s="349" t="s">
        <v>204</v>
      </c>
      <c r="B21" s="349"/>
      <c r="C21" s="87">
        <f>ROUND((SUM(C13:C20)),0)</f>
        <v>0</v>
      </c>
      <c r="D21" s="87">
        <f t="shared" ref="D21:M21" si="2">ROUND((SUM(D13:D20)),0)</f>
        <v>21301</v>
      </c>
      <c r="E21" s="87">
        <f t="shared" si="2"/>
        <v>42114</v>
      </c>
      <c r="F21" s="87">
        <f t="shared" si="2"/>
        <v>24382</v>
      </c>
      <c r="G21" s="87">
        <f t="shared" si="2"/>
        <v>19540</v>
      </c>
      <c r="H21" s="87">
        <f t="shared" si="2"/>
        <v>20028</v>
      </c>
      <c r="I21" s="87">
        <f t="shared" si="2"/>
        <v>19945</v>
      </c>
      <c r="J21" s="87">
        <f t="shared" si="2"/>
        <v>40136</v>
      </c>
      <c r="K21" s="87">
        <f t="shared" si="2"/>
        <v>29864</v>
      </c>
      <c r="L21" s="87">
        <f t="shared" si="2"/>
        <v>0</v>
      </c>
      <c r="M21" s="87">
        <f t="shared" si="2"/>
        <v>0</v>
      </c>
      <c r="N21" s="87">
        <f>ROUND((SUM(N13:N20)),0)</f>
        <v>0</v>
      </c>
      <c r="O21" s="87">
        <f>ROUND((SUM(O13:O20)),0)</f>
        <v>217308</v>
      </c>
    </row>
    <row r="22" spans="1:17" ht="15.45">
      <c r="A22" s="90"/>
      <c r="B22" s="90"/>
      <c r="C22" s="84"/>
      <c r="D22" s="84"/>
      <c r="E22" s="84"/>
      <c r="F22" s="84"/>
      <c r="G22" s="84"/>
      <c r="H22" s="84"/>
      <c r="I22" s="96"/>
      <c r="J22" s="96"/>
      <c r="K22" s="96"/>
      <c r="L22" s="84"/>
      <c r="M22" s="84"/>
      <c r="N22" s="84"/>
      <c r="O22" s="84"/>
    </row>
    <row r="23" spans="1:17" ht="15.45">
      <c r="A23" s="348" t="s">
        <v>203</v>
      </c>
      <c r="B23" s="348"/>
      <c r="C23" s="84"/>
      <c r="D23" s="84"/>
      <c r="E23" s="84"/>
      <c r="F23" s="84"/>
      <c r="G23" s="84"/>
      <c r="H23" s="84"/>
      <c r="I23" s="96"/>
      <c r="J23" s="96"/>
      <c r="K23" s="96"/>
      <c r="L23" s="84"/>
      <c r="M23" s="84"/>
      <c r="N23" s="84"/>
      <c r="O23" s="84"/>
    </row>
    <row r="24" spans="1:17" ht="15.45">
      <c r="A24" s="97"/>
      <c r="B24" s="97"/>
      <c r="C24" s="84"/>
      <c r="D24" s="84"/>
      <c r="E24" s="84"/>
      <c r="F24" s="84"/>
      <c r="G24" s="84"/>
      <c r="H24" s="84"/>
      <c r="I24" s="96"/>
      <c r="J24" s="96"/>
      <c r="K24" s="96"/>
      <c r="L24" s="84"/>
      <c r="M24" s="84"/>
      <c r="N24" s="84"/>
      <c r="O24" s="84"/>
    </row>
    <row r="25" spans="1:17" ht="15.45">
      <c r="A25" s="88" t="s">
        <v>212</v>
      </c>
      <c r="B25" s="88"/>
      <c r="C25" s="84">
        <f>-C21</f>
        <v>0</v>
      </c>
      <c r="D25" s="84">
        <f>-D21</f>
        <v>-21301</v>
      </c>
      <c r="E25" s="84">
        <f t="shared" ref="E25:M25" si="3">ROUND(-E21,0)</f>
        <v>-42114</v>
      </c>
      <c r="F25" s="84">
        <f t="shared" si="3"/>
        <v>-24382</v>
      </c>
      <c r="G25" s="84">
        <f t="shared" si="3"/>
        <v>-19540</v>
      </c>
      <c r="H25" s="84">
        <f t="shared" si="3"/>
        <v>-20028</v>
      </c>
      <c r="I25" s="84">
        <f t="shared" si="3"/>
        <v>-19945</v>
      </c>
      <c r="J25" s="84">
        <f t="shared" si="3"/>
        <v>-40136</v>
      </c>
      <c r="K25" s="84">
        <f t="shared" si="3"/>
        <v>-29864</v>
      </c>
      <c r="L25" s="84">
        <f t="shared" si="3"/>
        <v>0</v>
      </c>
      <c r="M25" s="84">
        <f t="shared" si="3"/>
        <v>0</v>
      </c>
      <c r="N25" s="84">
        <f>ROUND(-N21,0)</f>
        <v>0</v>
      </c>
      <c r="O25" s="84">
        <f>-O21</f>
        <v>-217308</v>
      </c>
    </row>
    <row r="26" spans="1:17" ht="15.45">
      <c r="A26" s="97"/>
      <c r="B26" s="97"/>
      <c r="C26" s="84"/>
      <c r="D26" s="84"/>
      <c r="E26" s="84"/>
      <c r="F26" s="84"/>
      <c r="G26" s="84"/>
      <c r="H26" s="84"/>
      <c r="I26" s="96"/>
      <c r="J26" s="96"/>
      <c r="K26" s="96"/>
      <c r="L26" s="84"/>
      <c r="M26" s="84"/>
      <c r="N26" s="84"/>
      <c r="O26" s="84"/>
    </row>
    <row r="27" spans="1:17" ht="15.45">
      <c r="A27" s="97"/>
      <c r="B27" s="97"/>
      <c r="C27" s="84"/>
      <c r="D27" s="84"/>
      <c r="E27" s="84"/>
      <c r="F27" s="84"/>
      <c r="G27" s="84"/>
      <c r="H27" s="84"/>
      <c r="I27" s="96"/>
      <c r="J27" s="96"/>
      <c r="K27" s="96"/>
      <c r="L27" s="84"/>
      <c r="M27" s="84"/>
      <c r="N27" s="84"/>
      <c r="O27" s="84"/>
    </row>
    <row r="28" spans="1:17" ht="15">
      <c r="A28" s="348" t="s">
        <v>202</v>
      </c>
      <c r="B28" s="348"/>
      <c r="C28" s="87">
        <f>ROUND(SUM(C24:C27),0)</f>
        <v>0</v>
      </c>
      <c r="D28" s="87">
        <f>ROUND(SUM(D24:D27),0)</f>
        <v>-21301</v>
      </c>
      <c r="E28" s="87">
        <f>ROUND(SUM(E24:E27),0)</f>
        <v>-42114</v>
      </c>
      <c r="F28" s="87">
        <f>ROUND(SUM(F24:F27),0)</f>
        <v>-24382</v>
      </c>
      <c r="G28" s="87">
        <f>ROUND(SUM(G24:G27),0)</f>
        <v>-19540</v>
      </c>
      <c r="H28" s="87">
        <f t="shared" ref="H28:M28" si="4">SUM(H24:H27)</f>
        <v>-20028</v>
      </c>
      <c r="I28" s="87">
        <f t="shared" si="4"/>
        <v>-19945</v>
      </c>
      <c r="J28" s="87">
        <f t="shared" si="4"/>
        <v>-40136</v>
      </c>
      <c r="K28" s="87">
        <f t="shared" si="4"/>
        <v>-29864</v>
      </c>
      <c r="L28" s="87">
        <f t="shared" si="4"/>
        <v>0</v>
      </c>
      <c r="M28" s="87">
        <f t="shared" si="4"/>
        <v>0</v>
      </c>
      <c r="N28" s="87">
        <f>SUM(N24:N27)</f>
        <v>0</v>
      </c>
      <c r="O28" s="87">
        <f>SUM(O24:O27)</f>
        <v>-217308</v>
      </c>
    </row>
    <row r="29" spans="1:17" ht="15.45">
      <c r="A29" s="90"/>
      <c r="B29" s="90"/>
      <c r="C29" s="84"/>
      <c r="D29" s="84"/>
      <c r="E29" s="84"/>
      <c r="F29" s="84"/>
      <c r="G29" s="84"/>
      <c r="H29" s="84"/>
      <c r="I29" s="96"/>
      <c r="J29" s="96"/>
      <c r="K29" s="96"/>
      <c r="L29" s="84"/>
      <c r="M29" s="84"/>
      <c r="N29" s="84"/>
      <c r="O29" s="84"/>
    </row>
    <row r="30" spans="1:17" ht="15.45"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45">
      <c r="A31" s="98"/>
      <c r="B31" s="98"/>
      <c r="C31" s="83"/>
      <c r="D31" s="83"/>
      <c r="E31" s="83"/>
      <c r="F31" s="83"/>
      <c r="G31" s="83"/>
      <c r="H31" s="83"/>
      <c r="I31" s="83"/>
      <c r="J31" s="83"/>
      <c r="K31" s="83"/>
      <c r="L31" s="83"/>
      <c r="M31" s="83"/>
      <c r="N31" s="83"/>
      <c r="O31" s="83"/>
    </row>
    <row r="32" spans="1:17" ht="15.45">
      <c r="A32" s="98"/>
      <c r="B32" s="98"/>
      <c r="C32" s="83"/>
      <c r="D32" s="83"/>
      <c r="E32" s="83"/>
      <c r="F32" s="83"/>
      <c r="G32" s="83"/>
      <c r="H32" s="83"/>
      <c r="I32" s="83"/>
      <c r="J32" s="83"/>
      <c r="K32" s="83"/>
      <c r="L32" s="83"/>
      <c r="M32" s="83"/>
      <c r="N32" s="83"/>
      <c r="O32" s="83"/>
    </row>
    <row r="33" spans="1:15" ht="15.45">
      <c r="A33" s="98"/>
      <c r="B33" s="83"/>
      <c r="C33" s="83"/>
      <c r="D33" s="83"/>
      <c r="E33" s="83"/>
      <c r="F33" s="83"/>
      <c r="G33" s="83"/>
      <c r="H33" s="83"/>
      <c r="I33" s="83"/>
      <c r="J33" s="83"/>
      <c r="K33" s="83"/>
      <c r="L33" s="83"/>
      <c r="M33" s="83"/>
      <c r="N33" s="83"/>
      <c r="O33" s="83"/>
    </row>
    <row r="34" spans="1:15" ht="15.45">
      <c r="A34" s="98"/>
      <c r="B34" s="98"/>
      <c r="C34" s="83"/>
      <c r="D34" s="83"/>
      <c r="E34" s="83"/>
      <c r="F34" s="83"/>
      <c r="G34" s="83"/>
      <c r="H34" s="83"/>
      <c r="I34" s="83"/>
      <c r="J34" s="83"/>
      <c r="K34" s="83"/>
      <c r="L34" s="83"/>
      <c r="M34" s="83"/>
      <c r="N34" s="83"/>
      <c r="O34" s="83"/>
    </row>
    <row r="35" spans="1:15" ht="15.45">
      <c r="A35" s="98"/>
      <c r="B35" s="98"/>
      <c r="C35" s="83"/>
      <c r="D35" s="83"/>
      <c r="E35" s="83"/>
      <c r="F35" s="83"/>
      <c r="G35" s="83"/>
      <c r="H35" s="83"/>
      <c r="I35" s="83"/>
      <c r="J35" s="83"/>
      <c r="K35" s="83"/>
      <c r="L35" s="83"/>
      <c r="M35" s="83"/>
      <c r="N35" s="83"/>
      <c r="O35" s="83"/>
    </row>
    <row r="36" spans="1:15" ht="15.45">
      <c r="A36" s="98"/>
      <c r="B36" s="98"/>
      <c r="C36" s="83"/>
      <c r="D36" s="83"/>
      <c r="E36" s="83"/>
      <c r="F36" s="83"/>
      <c r="G36" s="83"/>
      <c r="H36" s="83"/>
      <c r="I36" s="83"/>
      <c r="J36" s="83"/>
      <c r="K36" s="83"/>
      <c r="L36" s="83"/>
      <c r="M36" s="83"/>
      <c r="N36" s="83"/>
      <c r="O36" s="83"/>
    </row>
    <row r="37" spans="1:15" ht="15.45">
      <c r="A37" s="98"/>
      <c r="B37" s="98"/>
      <c r="C37" s="83"/>
      <c r="D37" s="99"/>
      <c r="E37" s="83"/>
      <c r="F37" s="83"/>
      <c r="G37" s="83"/>
      <c r="H37" s="83"/>
      <c r="I37" s="83"/>
      <c r="J37" s="83"/>
      <c r="K37" s="83"/>
      <c r="L37" s="83"/>
      <c r="M37" s="83"/>
      <c r="N37" s="83"/>
      <c r="O37" s="83"/>
    </row>
    <row r="38" spans="1:15" ht="15.45">
      <c r="A38" s="98"/>
      <c r="B38" s="98"/>
      <c r="C38" s="83"/>
      <c r="D38" s="99"/>
      <c r="E38" s="83"/>
      <c r="F38" s="83"/>
      <c r="G38" s="83"/>
      <c r="H38" s="83"/>
      <c r="I38" s="83"/>
      <c r="J38" s="83"/>
      <c r="K38" s="83"/>
      <c r="L38" s="83"/>
      <c r="M38" s="83"/>
      <c r="N38" s="83"/>
      <c r="O38" s="83"/>
    </row>
    <row r="39" spans="1:15" ht="15.45">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1"/>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3828125" defaultRowHeight="16.3"/>
  <cols>
    <col min="1" max="1" width="9.84375" style="11" customWidth="1"/>
    <col min="2" max="2" width="53.15234375" style="11" bestFit="1" customWidth="1"/>
    <col min="3" max="3" width="18.15234375" style="11" bestFit="1" customWidth="1"/>
    <col min="4" max="4" width="17.69140625" style="11" bestFit="1" customWidth="1"/>
    <col min="5" max="5" width="18" style="11" bestFit="1" customWidth="1"/>
    <col min="6" max="7" width="17" style="12" customWidth="1"/>
    <col min="8" max="8" width="13.15234375" style="12" customWidth="1"/>
    <col min="9" max="9" width="16.84375" style="11" bestFit="1" customWidth="1"/>
    <col min="10" max="10" width="17.15234375" style="11" customWidth="1"/>
    <col min="11" max="11" width="21.15234375" style="11" customWidth="1"/>
    <col min="12" max="12" width="15.61328125" style="11" bestFit="1" customWidth="1"/>
    <col min="13" max="13" width="16.84375" style="11" bestFit="1" customWidth="1"/>
    <col min="14" max="14" width="17.69140625" style="11" bestFit="1" customWidth="1"/>
    <col min="15" max="15" width="14.23046875" style="11" bestFit="1" customWidth="1"/>
    <col min="16" max="16384" width="11.3828125" style="11"/>
  </cols>
  <sheetData>
    <row r="1" spans="1:15" s="10" customFormat="1" ht="15">
      <c r="A1" s="222" t="s">
        <v>3</v>
      </c>
      <c r="B1" s="222"/>
      <c r="C1" s="222"/>
      <c r="D1" s="222"/>
      <c r="E1" s="222"/>
      <c r="F1" s="222"/>
      <c r="G1" s="222"/>
      <c r="H1" s="222"/>
      <c r="I1" s="222"/>
      <c r="J1" s="222"/>
      <c r="K1" s="222"/>
      <c r="L1" s="222"/>
      <c r="M1" s="222"/>
    </row>
    <row r="2" spans="1:15" s="9" customFormat="1" ht="15">
      <c r="A2" s="223" t="s">
        <v>563</v>
      </c>
      <c r="B2" s="223"/>
      <c r="C2" s="223"/>
      <c r="D2" s="223"/>
      <c r="E2" s="223"/>
      <c r="F2" s="223"/>
      <c r="G2" s="223"/>
      <c r="H2" s="223"/>
      <c r="I2" s="223"/>
      <c r="J2" s="223"/>
      <c r="K2" s="223"/>
      <c r="L2" s="223"/>
      <c r="M2" s="223"/>
    </row>
    <row r="3" spans="1:15" s="9" customFormat="1" ht="15">
      <c r="A3" s="148" t="str">
        <f>'Schedule 1'!A3:L3</f>
        <v>Data Through May 31, 2024</v>
      </c>
      <c r="B3" s="223"/>
      <c r="C3" s="223"/>
      <c r="D3" s="223"/>
      <c r="E3" s="223"/>
      <c r="F3" s="223"/>
      <c r="G3" s="223"/>
      <c r="H3" s="223"/>
      <c r="I3" s="223"/>
      <c r="J3" s="223"/>
      <c r="K3" s="223"/>
      <c r="L3" s="223"/>
      <c r="M3" s="223"/>
    </row>
    <row r="4" spans="1:15" s="9" customFormat="1" ht="15">
      <c r="A4" s="148"/>
      <c r="B4" s="223"/>
      <c r="C4" s="223"/>
      <c r="D4" s="223"/>
      <c r="E4" s="223"/>
      <c r="F4" s="223"/>
      <c r="G4" s="223"/>
      <c r="H4" s="223"/>
      <c r="I4" s="223"/>
      <c r="J4" s="223"/>
      <c r="K4" s="223"/>
      <c r="L4" s="223"/>
      <c r="M4" s="223"/>
    </row>
    <row r="5" spans="1:15" s="8" customFormat="1" ht="15.4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69" t="s">
        <v>40</v>
      </c>
      <c r="B7" s="670"/>
      <c r="C7" s="228"/>
      <c r="D7" s="228"/>
      <c r="E7" s="229"/>
      <c r="F7" s="229"/>
      <c r="G7" s="229"/>
      <c r="H7" s="229"/>
      <c r="I7" s="228"/>
      <c r="J7" s="228"/>
      <c r="K7" s="228"/>
      <c r="L7" s="228"/>
      <c r="M7" s="228"/>
      <c r="N7" s="230"/>
    </row>
    <row r="8" spans="1:15" s="28" customFormat="1" ht="18" customHeight="1">
      <c r="A8" s="338" t="s">
        <v>593</v>
      </c>
      <c r="B8" s="232" t="s">
        <v>365</v>
      </c>
      <c r="C8" s="233">
        <v>7872623</v>
      </c>
      <c r="D8" s="233">
        <f>+E8+G8</f>
        <v>1998279</v>
      </c>
      <c r="E8" s="233">
        <v>1998279</v>
      </c>
      <c r="F8" s="234" t="s">
        <v>633</v>
      </c>
      <c r="G8" s="233">
        <v>0</v>
      </c>
      <c r="H8" s="234"/>
      <c r="I8" s="233">
        <v>9870902</v>
      </c>
      <c r="J8" s="233">
        <v>6440125.7200000044</v>
      </c>
      <c r="K8" s="233">
        <v>3319476.2300000004</v>
      </c>
      <c r="L8" s="233">
        <v>9870902</v>
      </c>
      <c r="M8" s="233">
        <f t="shared" ref="M8:M13" si="0">I8-L8</f>
        <v>0</v>
      </c>
      <c r="N8" s="235"/>
      <c r="O8" s="29"/>
    </row>
    <row r="9" spans="1:15" s="28" customFormat="1" ht="18" customHeight="1">
      <c r="A9" s="231" t="s">
        <v>594</v>
      </c>
      <c r="B9" s="232" t="s">
        <v>153</v>
      </c>
      <c r="C9" s="233">
        <v>12598848</v>
      </c>
      <c r="D9" s="233">
        <f t="shared" ref="D9:D15" si="1">+E9+G9</f>
        <v>1141178</v>
      </c>
      <c r="E9" s="233">
        <v>1141178</v>
      </c>
      <c r="F9" s="234" t="s">
        <v>663</v>
      </c>
      <c r="G9" s="233">
        <v>0</v>
      </c>
      <c r="H9" s="234"/>
      <c r="I9" s="233">
        <v>13740026</v>
      </c>
      <c r="J9" s="233">
        <v>7193295.8299999963</v>
      </c>
      <c r="K9" s="233">
        <v>5510372.2300000004</v>
      </c>
      <c r="L9" s="233">
        <v>13740026</v>
      </c>
      <c r="M9" s="233">
        <f t="shared" si="0"/>
        <v>0</v>
      </c>
      <c r="N9" s="235"/>
      <c r="O9" s="29"/>
    </row>
    <row r="10" spans="1:15" s="28" customFormat="1" ht="18" customHeight="1">
      <c r="A10" s="231" t="s">
        <v>595</v>
      </c>
      <c r="B10" s="232" t="s">
        <v>366</v>
      </c>
      <c r="C10" s="233">
        <v>7322933</v>
      </c>
      <c r="D10" s="233">
        <f t="shared" si="1"/>
        <v>25214</v>
      </c>
      <c r="E10" s="233">
        <v>25214</v>
      </c>
      <c r="F10" s="234" t="s">
        <v>193</v>
      </c>
      <c r="G10" s="233">
        <v>0</v>
      </c>
      <c r="H10" s="234"/>
      <c r="I10" s="233">
        <v>7348147</v>
      </c>
      <c r="J10" s="233">
        <v>1300098.0600000003</v>
      </c>
      <c r="K10" s="233">
        <v>3036866.57</v>
      </c>
      <c r="L10" s="233">
        <v>7348147</v>
      </c>
      <c r="M10" s="233">
        <f t="shared" si="0"/>
        <v>0</v>
      </c>
      <c r="N10" s="235"/>
      <c r="O10" s="29"/>
    </row>
    <row r="11" spans="1:15" s="28" customFormat="1" ht="18" customHeight="1">
      <c r="A11" s="397" t="s">
        <v>596</v>
      </c>
      <c r="B11" s="232" t="s">
        <v>522</v>
      </c>
      <c r="C11" s="233"/>
      <c r="D11" s="233">
        <f t="shared" si="1"/>
        <v>0</v>
      </c>
      <c r="E11" s="233">
        <v>0</v>
      </c>
      <c r="F11" s="234"/>
      <c r="G11" s="233">
        <v>0</v>
      </c>
      <c r="H11" s="234"/>
      <c r="I11" s="233">
        <v>0</v>
      </c>
      <c r="J11" s="233">
        <v>0</v>
      </c>
      <c r="K11" s="233"/>
      <c r="L11" s="233">
        <v>0</v>
      </c>
      <c r="M11" s="233">
        <f t="shared" si="0"/>
        <v>0</v>
      </c>
      <c r="N11" s="235"/>
      <c r="O11" s="29"/>
    </row>
    <row r="12" spans="1:15" s="28" customFormat="1" ht="18" customHeight="1">
      <c r="A12" s="397" t="s">
        <v>666</v>
      </c>
      <c r="B12" s="232" t="s">
        <v>434</v>
      </c>
      <c r="C12" s="233"/>
      <c r="D12" s="233">
        <f t="shared" si="1"/>
        <v>2906014</v>
      </c>
      <c r="E12" s="233">
        <v>0</v>
      </c>
      <c r="F12" s="234" t="s">
        <v>191</v>
      </c>
      <c r="G12" s="233">
        <v>2906014</v>
      </c>
      <c r="H12" s="234" t="s">
        <v>191</v>
      </c>
      <c r="I12" s="233">
        <v>2906014</v>
      </c>
      <c r="J12" s="233">
        <v>0</v>
      </c>
      <c r="K12" s="233"/>
      <c r="L12" s="233">
        <v>2906014</v>
      </c>
      <c r="M12" s="233">
        <f t="shared" si="0"/>
        <v>0</v>
      </c>
      <c r="N12" s="235"/>
      <c r="O12" s="29"/>
    </row>
    <row r="13" spans="1:15" s="28" customFormat="1" ht="18" customHeight="1">
      <c r="A13" s="231" t="s">
        <v>597</v>
      </c>
      <c r="B13" s="232" t="s">
        <v>111</v>
      </c>
      <c r="C13" s="233">
        <v>22155428</v>
      </c>
      <c r="D13" s="233">
        <f t="shared" si="1"/>
        <v>3146594</v>
      </c>
      <c r="E13" s="233">
        <v>3146594</v>
      </c>
      <c r="F13" s="234" t="s">
        <v>633</v>
      </c>
      <c r="G13" s="233">
        <v>0</v>
      </c>
      <c r="H13" s="234"/>
      <c r="I13" s="233">
        <v>25302022</v>
      </c>
      <c r="J13" s="233">
        <v>11547920.350000013</v>
      </c>
      <c r="K13" s="233">
        <v>314308.96000000002</v>
      </c>
      <c r="L13" s="233">
        <v>25302022</v>
      </c>
      <c r="M13" s="233">
        <f t="shared" si="0"/>
        <v>0</v>
      </c>
      <c r="N13" s="235"/>
      <c r="O13" s="29"/>
    </row>
    <row r="14" spans="1:15" s="28" customFormat="1" ht="18" customHeight="1">
      <c r="A14" s="231" t="s">
        <v>599</v>
      </c>
      <c r="B14" s="232" t="s">
        <v>598</v>
      </c>
      <c r="C14" s="233">
        <v>0</v>
      </c>
      <c r="D14" s="233">
        <f t="shared" si="1"/>
        <v>1062207</v>
      </c>
      <c r="E14" s="233">
        <v>1062207</v>
      </c>
      <c r="F14" s="234" t="s">
        <v>293</v>
      </c>
      <c r="G14" s="233">
        <v>0</v>
      </c>
      <c r="H14" s="234"/>
      <c r="I14" s="233">
        <v>1062207</v>
      </c>
      <c r="J14" s="233">
        <v>136036.49999999985</v>
      </c>
      <c r="K14" s="233">
        <v>319603.68</v>
      </c>
      <c r="L14" s="233">
        <v>1062207</v>
      </c>
      <c r="M14" s="233">
        <f t="shared" ref="M14:M15" si="2">I14-L14</f>
        <v>0</v>
      </c>
      <c r="N14" s="235"/>
      <c r="O14" s="29"/>
    </row>
    <row r="15" spans="1:15" s="28" customFormat="1" ht="18" customHeight="1">
      <c r="A15" s="231" t="s">
        <v>625</v>
      </c>
      <c r="B15" s="232" t="s">
        <v>626</v>
      </c>
      <c r="C15" s="233"/>
      <c r="D15" s="233">
        <f t="shared" si="1"/>
        <v>3630975</v>
      </c>
      <c r="E15" s="233">
        <v>3630975</v>
      </c>
      <c r="F15" s="234" t="s">
        <v>356</v>
      </c>
      <c r="G15" s="233">
        <v>0</v>
      </c>
      <c r="H15" s="234"/>
      <c r="I15" s="233">
        <v>3630975</v>
      </c>
      <c r="J15" s="233">
        <v>252921.74999999994</v>
      </c>
      <c r="K15" s="233">
        <v>411985.20999999996</v>
      </c>
      <c r="L15" s="233">
        <v>3630975</v>
      </c>
      <c r="M15" s="233">
        <f t="shared" si="2"/>
        <v>0</v>
      </c>
      <c r="N15" s="235"/>
      <c r="O15" s="29"/>
    </row>
    <row r="16" spans="1:15" s="31" customFormat="1" ht="18" customHeight="1">
      <c r="A16" s="236" t="s">
        <v>189</v>
      </c>
      <c r="B16" s="237"/>
      <c r="C16" s="238">
        <f t="shared" ref="C16:M16" si="3">SUM(C8:C15)</f>
        <v>49949832</v>
      </c>
      <c r="D16" s="238">
        <f t="shared" si="3"/>
        <v>13910461</v>
      </c>
      <c r="E16" s="238">
        <v>11004447</v>
      </c>
      <c r="F16" s="238">
        <f t="shared" si="3"/>
        <v>0</v>
      </c>
      <c r="G16" s="238">
        <f t="shared" si="3"/>
        <v>2906014</v>
      </c>
      <c r="H16" s="238">
        <f t="shared" si="3"/>
        <v>0</v>
      </c>
      <c r="I16" s="238">
        <f t="shared" si="3"/>
        <v>63860293</v>
      </c>
      <c r="J16" s="238">
        <f t="shared" si="3"/>
        <v>26870398.210000016</v>
      </c>
      <c r="K16" s="238">
        <f t="shared" si="3"/>
        <v>12912612.880000003</v>
      </c>
      <c r="L16" s="238">
        <f t="shared" si="3"/>
        <v>63860293</v>
      </c>
      <c r="M16" s="238">
        <f t="shared" si="3"/>
        <v>0</v>
      </c>
      <c r="N16" s="235"/>
    </row>
    <row r="17" spans="1:14" s="32" customFormat="1" ht="18" customHeight="1">
      <c r="A17" s="239"/>
      <c r="B17" s="240"/>
      <c r="C17" s="239"/>
      <c r="D17" s="239"/>
      <c r="E17" s="241"/>
      <c r="F17" s="242"/>
      <c r="G17" s="243"/>
      <c r="H17" s="242"/>
      <c r="I17" s="239"/>
      <c r="J17" s="239"/>
      <c r="K17" s="239"/>
      <c r="L17" s="239"/>
      <c r="M17" s="239"/>
      <c r="N17" s="235"/>
    </row>
    <row r="18" spans="1:14" s="30" customFormat="1" ht="18" customHeight="1" thickBot="1">
      <c r="A18" s="244" t="s">
        <v>190</v>
      </c>
      <c r="B18" s="245"/>
      <c r="C18" s="246">
        <f>C16</f>
        <v>49949832</v>
      </c>
      <c r="D18" s="246">
        <f t="shared" ref="D18" si="4">+E18+G18</f>
        <v>13910461</v>
      </c>
      <c r="E18" s="246">
        <v>11004447</v>
      </c>
      <c r="F18" s="246"/>
      <c r="G18" s="246">
        <f t="shared" ref="G18:M18" si="5">G16</f>
        <v>2906014</v>
      </c>
      <c r="H18" s="246"/>
      <c r="I18" s="246">
        <f t="shared" si="5"/>
        <v>63860293</v>
      </c>
      <c r="J18" s="246">
        <f t="shared" si="5"/>
        <v>26870398.210000016</v>
      </c>
      <c r="K18" s="407">
        <f t="shared" si="5"/>
        <v>12912612.880000003</v>
      </c>
      <c r="L18" s="246">
        <f t="shared" si="5"/>
        <v>63860293</v>
      </c>
      <c r="M18" s="246">
        <f t="shared" si="5"/>
        <v>0</v>
      </c>
      <c r="N18" s="235"/>
    </row>
    <row r="19" spans="1:14" s="30" customFormat="1" ht="18" customHeight="1" thickTop="1">
      <c r="A19" s="239"/>
      <c r="B19" s="240"/>
      <c r="C19" s="239"/>
      <c r="D19" s="239"/>
      <c r="E19" s="241"/>
      <c r="F19" s="242"/>
      <c r="G19" s="243"/>
      <c r="H19" s="242"/>
      <c r="I19" s="239"/>
      <c r="J19" s="239"/>
      <c r="K19" s="239"/>
      <c r="L19" s="239"/>
      <c r="M19" s="239"/>
      <c r="N19" s="235"/>
    </row>
    <row r="20" spans="1:14" s="28" customFormat="1" ht="18" customHeight="1">
      <c r="A20" s="239"/>
      <c r="B20" s="240"/>
      <c r="C20" s="239"/>
      <c r="D20" s="239"/>
      <c r="E20" s="241"/>
      <c r="F20" s="242"/>
      <c r="G20" s="243"/>
      <c r="H20" s="242"/>
      <c r="I20" s="239"/>
      <c r="J20" s="239"/>
      <c r="K20" s="239"/>
      <c r="L20" s="239"/>
      <c r="M20" s="239"/>
      <c r="N20" s="235"/>
    </row>
    <row r="21" spans="1:14" s="33" customFormat="1" ht="18" customHeight="1">
      <c r="A21" s="247" t="s">
        <v>41</v>
      </c>
      <c r="B21" s="248"/>
      <c r="C21" s="249"/>
      <c r="D21" s="233"/>
      <c r="E21" s="249"/>
      <c r="F21" s="250"/>
      <c r="G21" s="251"/>
      <c r="H21" s="250"/>
      <c r="I21" s="249"/>
      <c r="J21" s="249"/>
      <c r="K21" s="408"/>
      <c r="L21" s="249"/>
      <c r="M21" s="249"/>
      <c r="N21" s="235"/>
    </row>
    <row r="22" spans="1:14" s="34" customFormat="1" ht="18" customHeight="1">
      <c r="A22" s="252" t="s">
        <v>4</v>
      </c>
      <c r="B22" s="253"/>
      <c r="C22" s="233">
        <v>39657629</v>
      </c>
      <c r="D22" s="233">
        <f t="shared" ref="D22:D23" si="6">+E22+G22</f>
        <v>10272742</v>
      </c>
      <c r="E22" s="233">
        <v>10272742</v>
      </c>
      <c r="F22" s="234"/>
      <c r="G22" s="233">
        <v>0</v>
      </c>
      <c r="H22" s="234"/>
      <c r="I22" s="233">
        <v>49930371</v>
      </c>
      <c r="J22" s="233">
        <v>15128993.949999997</v>
      </c>
      <c r="K22" s="409">
        <v>11654323.210000001</v>
      </c>
      <c r="L22" s="233">
        <v>49930371</v>
      </c>
      <c r="M22" s="233">
        <f>I22-L22</f>
        <v>0</v>
      </c>
      <c r="N22" s="235"/>
    </row>
    <row r="23" spans="1:14" s="28" customFormat="1" ht="18" customHeight="1">
      <c r="A23" s="254"/>
      <c r="B23" s="253" t="s">
        <v>37</v>
      </c>
      <c r="C23" s="255">
        <f>C22</f>
        <v>39657629</v>
      </c>
      <c r="D23" s="233">
        <f t="shared" si="6"/>
        <v>10272742</v>
      </c>
      <c r="E23" s="255">
        <v>10272742</v>
      </c>
      <c r="F23" s="256"/>
      <c r="G23" s="255">
        <f>G22</f>
        <v>0</v>
      </c>
      <c r="H23" s="256"/>
      <c r="I23" s="255">
        <f>I22</f>
        <v>49930371</v>
      </c>
      <c r="J23" s="255">
        <f>J22</f>
        <v>15128993.949999997</v>
      </c>
      <c r="K23" s="410">
        <f>K22</f>
        <v>11654323.210000001</v>
      </c>
      <c r="L23" s="255">
        <f>L22</f>
        <v>49930371</v>
      </c>
      <c r="M23" s="233">
        <f>I23-L23</f>
        <v>0</v>
      </c>
      <c r="N23" s="235"/>
    </row>
    <row r="24" spans="1:14" s="28" customFormat="1" ht="18" customHeight="1">
      <c r="A24" s="257" t="s">
        <v>6</v>
      </c>
      <c r="B24" s="253"/>
      <c r="C24" s="233">
        <v>10292203</v>
      </c>
      <c r="D24" s="233">
        <f>+E24+G24</f>
        <v>3637719</v>
      </c>
      <c r="E24" s="233">
        <v>731705</v>
      </c>
      <c r="F24" s="234"/>
      <c r="G24" s="233">
        <v>2906014</v>
      </c>
      <c r="H24" s="234"/>
      <c r="I24" s="233">
        <v>13929922</v>
      </c>
      <c r="J24" s="233">
        <v>11741404.260000009</v>
      </c>
      <c r="K24" s="409">
        <v>1258290</v>
      </c>
      <c r="L24" s="233">
        <v>13929922</v>
      </c>
      <c r="M24" s="233">
        <f>I24-L24</f>
        <v>0</v>
      </c>
      <c r="N24" s="235"/>
    </row>
    <row r="25" spans="1:14" s="28" customFormat="1" ht="18" customHeight="1" thickBot="1">
      <c r="A25" s="244" t="s">
        <v>35</v>
      </c>
      <c r="B25" s="244"/>
      <c r="C25" s="246">
        <f>SUM(C23,C24)</f>
        <v>49949832</v>
      </c>
      <c r="D25" s="246">
        <f t="shared" ref="D25" si="7">+E25+G25</f>
        <v>13910461</v>
      </c>
      <c r="E25" s="246">
        <v>11004447</v>
      </c>
      <c r="F25" s="246"/>
      <c r="G25" s="246">
        <f>SUM(G23,G24)</f>
        <v>2906014</v>
      </c>
      <c r="H25" s="246"/>
      <c r="I25" s="246">
        <f>SUM(I23,I24)</f>
        <v>63860293</v>
      </c>
      <c r="J25" s="246">
        <f>SUM(J23,J24)</f>
        <v>26870398.210000008</v>
      </c>
      <c r="K25" s="407">
        <f>SUM(K23,K24)</f>
        <v>12912613.210000001</v>
      </c>
      <c r="L25" s="246">
        <f>SUM(L23,L24)</f>
        <v>63860293</v>
      </c>
      <c r="M25" s="246">
        <f>SUM(M23,M24)</f>
        <v>0</v>
      </c>
      <c r="N25" s="235"/>
    </row>
    <row r="26" spans="1:14" s="28" customFormat="1" ht="16.5" customHeight="1" thickTop="1">
      <c r="A26" s="248"/>
      <c r="B26" s="253"/>
      <c r="C26" s="258"/>
      <c r="D26" s="258"/>
      <c r="E26" s="258"/>
      <c r="F26" s="258"/>
      <c r="G26" s="258"/>
      <c r="H26" s="258"/>
      <c r="I26" s="258"/>
      <c r="J26" s="258"/>
      <c r="K26" s="258"/>
      <c r="L26" s="258"/>
      <c r="M26" s="258"/>
      <c r="N26" s="235"/>
    </row>
    <row r="27" spans="1:14" s="28" customFormat="1" ht="16.5" customHeight="1">
      <c r="A27" s="259" t="s">
        <v>38</v>
      </c>
      <c r="B27" s="253"/>
      <c r="C27" s="258"/>
      <c r="D27" s="258"/>
      <c r="E27" s="258"/>
      <c r="F27" s="258"/>
      <c r="G27" s="258"/>
      <c r="H27" s="258"/>
      <c r="I27" s="258"/>
      <c r="J27" s="258"/>
      <c r="K27" s="258"/>
      <c r="L27" s="258"/>
      <c r="N27" s="230"/>
    </row>
    <row r="28" spans="1:14" s="28" customFormat="1" ht="16.5" customHeight="1">
      <c r="A28" s="259"/>
      <c r="B28" s="143"/>
      <c r="C28" s="258"/>
      <c r="D28" s="258"/>
      <c r="E28" s="258"/>
      <c r="F28" s="258"/>
      <c r="G28" s="258"/>
      <c r="H28" s="258"/>
      <c r="I28" s="258"/>
      <c r="J28" s="258"/>
      <c r="K28" s="258"/>
      <c r="L28" s="258"/>
      <c r="M28" s="258"/>
      <c r="N28" s="230"/>
    </row>
    <row r="29" spans="1:14" s="28" customFormat="1" ht="16.5" customHeight="1">
      <c r="A29" s="339" t="s">
        <v>193</v>
      </c>
      <c r="B29" s="143" t="s">
        <v>570</v>
      </c>
      <c r="C29" s="261"/>
      <c r="D29" s="260"/>
      <c r="E29" s="260"/>
      <c r="F29" s="260"/>
      <c r="G29" s="258"/>
      <c r="H29" s="258"/>
      <c r="I29" s="258"/>
      <c r="J29" s="258"/>
      <c r="K29" s="258"/>
      <c r="L29" s="258"/>
      <c r="M29" s="258"/>
      <c r="N29" s="230"/>
    </row>
    <row r="30" spans="1:14" s="28" customFormat="1" ht="16.5" customHeight="1">
      <c r="A30" s="143" t="s">
        <v>191</v>
      </c>
      <c r="B30" s="143" t="s">
        <v>571</v>
      </c>
      <c r="C30" s="261"/>
      <c r="D30" s="260"/>
      <c r="E30" s="260"/>
      <c r="F30" s="260"/>
      <c r="G30" s="258"/>
      <c r="H30" s="258"/>
      <c r="I30" s="258"/>
      <c r="J30" s="258"/>
      <c r="K30" s="258"/>
      <c r="L30" s="258"/>
      <c r="M30" s="258"/>
      <c r="N30" s="230"/>
    </row>
    <row r="31" spans="1:14" s="28" customFormat="1" ht="16.5" customHeight="1">
      <c r="A31" s="143" t="s">
        <v>293</v>
      </c>
      <c r="B31" s="143" t="s">
        <v>573</v>
      </c>
      <c r="C31" s="261"/>
      <c r="D31" s="260"/>
      <c r="E31" s="260"/>
      <c r="F31" s="260"/>
      <c r="G31" s="258"/>
      <c r="H31" s="258"/>
      <c r="I31" s="258"/>
      <c r="J31" s="258"/>
      <c r="K31" s="258"/>
      <c r="L31" s="258"/>
      <c r="M31" s="258"/>
      <c r="N31" s="230"/>
    </row>
    <row r="32" spans="1:14" s="28" customFormat="1" ht="16.5" customHeight="1">
      <c r="A32" s="143" t="s">
        <v>232</v>
      </c>
      <c r="B32" s="143" t="s">
        <v>575</v>
      </c>
      <c r="C32" s="261"/>
      <c r="D32" s="260"/>
      <c r="E32" s="260"/>
      <c r="F32" s="260"/>
      <c r="G32" s="258"/>
      <c r="H32" s="258"/>
      <c r="I32" s="258"/>
      <c r="J32" s="258"/>
      <c r="K32" s="258"/>
      <c r="L32" s="258"/>
      <c r="M32" s="258"/>
      <c r="N32" s="230"/>
    </row>
    <row r="33" spans="1:14" s="28" customFormat="1" ht="16.5" customHeight="1">
      <c r="A33" s="143" t="s">
        <v>356</v>
      </c>
      <c r="B33" s="143" t="s">
        <v>577</v>
      </c>
      <c r="C33" s="261"/>
      <c r="D33" s="260"/>
      <c r="E33" s="260"/>
      <c r="F33" s="260"/>
      <c r="G33" s="258"/>
      <c r="H33" s="258"/>
      <c r="I33" s="258"/>
      <c r="J33" s="258"/>
      <c r="K33" s="258"/>
      <c r="L33" s="258"/>
      <c r="M33" s="258"/>
      <c r="N33" s="230"/>
    </row>
    <row r="34" spans="1:14" s="28" customFormat="1" ht="16.5" customHeight="1">
      <c r="A34" s="143" t="s">
        <v>442</v>
      </c>
      <c r="B34" s="143" t="s">
        <v>657</v>
      </c>
      <c r="C34" s="261"/>
      <c r="D34" s="260"/>
      <c r="E34" s="260"/>
      <c r="F34" s="260"/>
      <c r="G34" s="258"/>
      <c r="H34" s="258"/>
      <c r="I34" s="258"/>
      <c r="J34" s="258"/>
      <c r="K34" s="258"/>
      <c r="L34" s="258"/>
      <c r="M34" s="258"/>
      <c r="N34" s="230"/>
    </row>
    <row r="35" spans="1:14" s="28" customFormat="1" ht="16.5" customHeight="1">
      <c r="A35" s="143" t="s">
        <v>443</v>
      </c>
      <c r="B35" s="143" t="s">
        <v>634</v>
      </c>
      <c r="C35" s="261"/>
      <c r="D35" s="260"/>
      <c r="E35" s="260"/>
      <c r="F35" s="260"/>
      <c r="G35" s="258"/>
      <c r="H35" s="258"/>
      <c r="I35" s="258"/>
      <c r="J35" s="258"/>
      <c r="K35" s="258"/>
      <c r="L35" s="258"/>
      <c r="M35" s="258"/>
      <c r="N35" s="230"/>
    </row>
    <row r="36" spans="1:14" customFormat="1" ht="18" customHeight="1">
      <c r="A36" s="143"/>
      <c r="B36" s="143"/>
      <c r="G36" s="258"/>
      <c r="H36" s="258"/>
      <c r="I36" s="258"/>
      <c r="J36" s="258"/>
      <c r="K36" s="258"/>
      <c r="L36" s="258"/>
      <c r="M36" s="258"/>
    </row>
    <row r="37" spans="1:14" s="28" customFormat="1" ht="16.5" customHeight="1">
      <c r="A37" s="143"/>
      <c r="B37" s="262"/>
      <c r="C37" s="263"/>
      <c r="D37" s="263"/>
      <c r="E37" s="263"/>
      <c r="F37" s="263"/>
      <c r="G37" s="258"/>
      <c r="H37" s="258"/>
      <c r="I37" s="258"/>
      <c r="J37" s="258"/>
      <c r="K37" s="258"/>
      <c r="L37" s="258"/>
      <c r="M37" s="258"/>
      <c r="N37" s="230"/>
    </row>
    <row r="38" spans="1:14" s="28" customFormat="1" ht="16.5" customHeight="1">
      <c r="A38" s="143"/>
      <c r="B38" s="143"/>
      <c r="C38" s="35"/>
      <c r="D38" s="35"/>
      <c r="E38" s="35"/>
      <c r="F38" s="35"/>
      <c r="G38" s="258"/>
      <c r="H38" s="258"/>
      <c r="I38" s="258"/>
      <c r="J38" s="258"/>
      <c r="K38" s="258"/>
      <c r="L38" s="258"/>
      <c r="M38" s="258"/>
    </row>
    <row r="39" spans="1:14" s="28" customFormat="1" ht="15.45">
      <c r="A39" s="330"/>
      <c r="B39" s="230"/>
      <c r="F39" s="36"/>
      <c r="G39" s="258"/>
      <c r="H39" s="258"/>
      <c r="I39" s="258"/>
      <c r="J39" s="258"/>
      <c r="K39" s="258"/>
      <c r="L39" s="258"/>
      <c r="M39" s="258"/>
    </row>
    <row r="40" spans="1:14" s="28" customFormat="1" ht="15.45">
      <c r="A40" s="34"/>
      <c r="B40" s="34"/>
      <c r="F40" s="36"/>
      <c r="G40" s="258"/>
      <c r="H40" s="258"/>
      <c r="I40" s="258"/>
      <c r="J40" s="258"/>
      <c r="K40" s="258"/>
      <c r="L40" s="258"/>
      <c r="M40" s="258"/>
    </row>
    <row r="41" spans="1:14" s="28" customFormat="1" ht="15.45">
      <c r="A41" s="58"/>
      <c r="B41" s="34"/>
      <c r="F41" s="36"/>
      <c r="G41" s="258"/>
      <c r="H41" s="258"/>
      <c r="I41" s="258"/>
      <c r="J41" s="258"/>
      <c r="K41" s="258"/>
      <c r="L41" s="258"/>
      <c r="M41" s="258"/>
    </row>
    <row r="42" spans="1:14" s="28" customFormat="1" ht="15.45">
      <c r="A42" s="58"/>
      <c r="B42" s="34"/>
      <c r="F42" s="36"/>
      <c r="G42" s="258"/>
      <c r="H42" s="258"/>
      <c r="I42" s="258"/>
      <c r="J42" s="258"/>
      <c r="K42" s="258"/>
      <c r="L42" s="258"/>
      <c r="M42" s="258"/>
    </row>
    <row r="43" spans="1:14" s="28" customFormat="1" ht="15.45">
      <c r="A43" s="58"/>
      <c r="B43" s="34"/>
      <c r="F43" s="36"/>
      <c r="G43" s="258"/>
      <c r="H43" s="258"/>
      <c r="I43" s="258"/>
      <c r="J43" s="258"/>
      <c r="K43" s="258"/>
      <c r="L43" s="258"/>
      <c r="M43" s="258"/>
    </row>
    <row r="44" spans="1:14" s="28" customFormat="1" ht="14.15">
      <c r="A44" s="58"/>
      <c r="B44" s="34"/>
      <c r="F44" s="36"/>
      <c r="G44" s="36"/>
      <c r="H44" s="36"/>
    </row>
    <row r="45" spans="1:14" s="28" customFormat="1" ht="14.15">
      <c r="A45" s="58"/>
      <c r="B45" s="34"/>
      <c r="F45" s="36"/>
      <c r="G45" s="36"/>
      <c r="H45" s="36"/>
    </row>
    <row r="46" spans="1:14" s="28" customFormat="1" ht="14.15">
      <c r="A46" s="58"/>
      <c r="B46" s="34"/>
      <c r="F46" s="36"/>
      <c r="G46" s="36"/>
      <c r="H46" s="36"/>
    </row>
    <row r="47" spans="1:14" s="28" customFormat="1" ht="14.15">
      <c r="A47" s="58"/>
      <c r="B47" s="34"/>
      <c r="F47" s="36"/>
      <c r="G47" s="36"/>
      <c r="H47" s="36"/>
    </row>
    <row r="48" spans="1:14" s="28" customFormat="1" ht="14.15">
      <c r="A48" s="58"/>
      <c r="B48" s="34"/>
      <c r="F48" s="36"/>
      <c r="G48" s="36"/>
      <c r="H48" s="36"/>
    </row>
    <row r="49" spans="1:8" s="28" customFormat="1" ht="14.15">
      <c r="A49" s="58"/>
      <c r="B49" s="34"/>
      <c r="F49" s="36"/>
      <c r="G49" s="36"/>
      <c r="H49" s="36"/>
    </row>
    <row r="50" spans="1:8" s="28" customFormat="1" ht="14.15">
      <c r="A50" s="58"/>
      <c r="B50" s="34"/>
      <c r="F50" s="36"/>
      <c r="G50" s="36"/>
      <c r="H50" s="36"/>
    </row>
    <row r="51" spans="1:8" s="28" customFormat="1" ht="14.15">
      <c r="A51" s="58"/>
      <c r="B51" s="34"/>
      <c r="F51" s="36"/>
      <c r="G51" s="36"/>
      <c r="H51" s="36"/>
    </row>
    <row r="52" spans="1:8" s="28" customFormat="1" ht="14.15">
      <c r="A52" s="58"/>
      <c r="B52" s="34"/>
      <c r="F52" s="36"/>
      <c r="G52" s="36"/>
      <c r="H52" s="36"/>
    </row>
    <row r="53" spans="1:8" s="28" customFormat="1" ht="14.15">
      <c r="A53" s="37"/>
      <c r="F53" s="36"/>
      <c r="G53" s="36"/>
      <c r="H53" s="36"/>
    </row>
    <row r="54" spans="1:8" s="28" customFormat="1" ht="14.15">
      <c r="A54" s="37"/>
      <c r="F54" s="36"/>
      <c r="G54" s="36"/>
      <c r="H54" s="36"/>
    </row>
    <row r="55" spans="1:8" s="28" customFormat="1" ht="14.15">
      <c r="A55" s="37"/>
      <c r="F55" s="36"/>
      <c r="G55" s="36"/>
      <c r="H55" s="36"/>
    </row>
    <row r="56" spans="1:8" s="28" customFormat="1" ht="14.15">
      <c r="A56" s="37"/>
      <c r="F56" s="36"/>
      <c r="G56" s="36"/>
      <c r="H56" s="36"/>
    </row>
    <row r="57" spans="1:8" s="28" customFormat="1" ht="14.15">
      <c r="A57" s="37"/>
      <c r="F57" s="36"/>
      <c r="G57" s="36"/>
      <c r="H57" s="36"/>
    </row>
    <row r="58" spans="1:8" s="28" customFormat="1" ht="14.15">
      <c r="A58" s="37"/>
      <c r="F58" s="36"/>
      <c r="G58" s="36"/>
      <c r="H58" s="36"/>
    </row>
    <row r="59" spans="1:8" s="28" customFormat="1" ht="14.15">
      <c r="A59" s="37"/>
      <c r="F59" s="36"/>
      <c r="G59" s="36"/>
      <c r="H59" s="36"/>
    </row>
    <row r="60" spans="1:8" s="28" customFormat="1" ht="14.15">
      <c r="A60" s="37"/>
      <c r="F60" s="36"/>
      <c r="G60" s="36"/>
      <c r="H60" s="36"/>
    </row>
    <row r="61" spans="1:8" s="28" customFormat="1" ht="14.15">
      <c r="F61" s="36"/>
      <c r="G61" s="36"/>
      <c r="H61" s="36"/>
    </row>
    <row r="62" spans="1:8" s="28" customFormat="1" ht="14.15">
      <c r="F62" s="36"/>
      <c r="G62" s="36"/>
      <c r="H62" s="36"/>
    </row>
    <row r="63" spans="1:8" s="28" customFormat="1" ht="14.15">
      <c r="F63" s="36"/>
      <c r="G63" s="36"/>
      <c r="H63" s="36"/>
    </row>
    <row r="64" spans="1:8" s="28" customFormat="1" ht="14.15">
      <c r="F64" s="36"/>
      <c r="G64" s="36"/>
      <c r="H64" s="36"/>
    </row>
    <row r="65" spans="6:8" s="28" customFormat="1" ht="14.15">
      <c r="F65" s="36"/>
      <c r="G65" s="36"/>
      <c r="H65" s="36"/>
    </row>
    <row r="66" spans="6:8" s="28" customFormat="1" ht="14.15">
      <c r="F66" s="36"/>
      <c r="G66" s="36"/>
      <c r="H66" s="36"/>
    </row>
    <row r="67" spans="6:8" s="28" customFormat="1" ht="14.15">
      <c r="F67" s="36"/>
      <c r="G67" s="36"/>
      <c r="H67" s="36"/>
    </row>
    <row r="68" spans="6:8" s="28" customFormat="1" ht="14.15">
      <c r="F68" s="36"/>
      <c r="G68" s="36"/>
      <c r="H68" s="36"/>
    </row>
    <row r="69" spans="6:8" s="28" customFormat="1" ht="14.15">
      <c r="F69" s="36"/>
      <c r="G69" s="36"/>
      <c r="H69" s="36"/>
    </row>
    <row r="70" spans="6:8" s="28" customFormat="1" ht="14.15">
      <c r="F70" s="36"/>
      <c r="G70" s="36"/>
      <c r="H70" s="36"/>
    </row>
    <row r="71" spans="6:8" s="28" customFormat="1" ht="14.15">
      <c r="F71" s="36"/>
      <c r="G71" s="36"/>
      <c r="H71" s="36"/>
    </row>
    <row r="72" spans="6:8" s="28" customFormat="1" ht="14.15">
      <c r="F72" s="36"/>
      <c r="G72" s="36"/>
      <c r="H72" s="36"/>
    </row>
    <row r="73" spans="6:8" s="28" customFormat="1" ht="14.15">
      <c r="F73" s="36"/>
      <c r="G73" s="36"/>
      <c r="H73" s="36"/>
    </row>
    <row r="74" spans="6:8" s="28" customFormat="1" ht="14.15">
      <c r="F74" s="36"/>
      <c r="G74" s="36"/>
      <c r="H74" s="36"/>
    </row>
    <row r="75" spans="6:8" s="28" customFormat="1" ht="14.15">
      <c r="F75" s="36"/>
      <c r="G75" s="36"/>
      <c r="H75" s="36"/>
    </row>
    <row r="76" spans="6:8" s="28" customFormat="1" ht="14.15">
      <c r="F76" s="36"/>
      <c r="G76" s="36"/>
      <c r="H76" s="36"/>
    </row>
    <row r="77" spans="6:8" s="28" customFormat="1" ht="14.15">
      <c r="F77" s="36"/>
      <c r="G77" s="36"/>
      <c r="H77" s="36"/>
    </row>
    <row r="78" spans="6:8" s="28" customFormat="1" ht="14.15">
      <c r="F78" s="36"/>
      <c r="G78" s="36"/>
      <c r="H78" s="36"/>
    </row>
    <row r="79" spans="6:8" s="28" customFormat="1" ht="14.15">
      <c r="F79" s="36"/>
      <c r="G79" s="36"/>
      <c r="H79" s="36"/>
    </row>
    <row r="80" spans="6:8" s="28" customFormat="1" ht="14.15">
      <c r="F80" s="36"/>
      <c r="G80" s="36"/>
      <c r="H80" s="36"/>
    </row>
    <row r="81" spans="6:8" s="28" customFormat="1" ht="14.15">
      <c r="F81" s="36"/>
      <c r="G81" s="36"/>
      <c r="H81" s="36"/>
    </row>
    <row r="82" spans="6:8" s="28" customFormat="1" ht="14.15">
      <c r="F82" s="36"/>
      <c r="G82" s="36"/>
      <c r="H82" s="36"/>
    </row>
    <row r="83" spans="6:8" s="28" customFormat="1" ht="14.15">
      <c r="F83" s="36"/>
      <c r="G83" s="36"/>
      <c r="H83" s="36"/>
    </row>
    <row r="84" spans="6:8" s="28" customFormat="1" ht="14.15">
      <c r="F84" s="36"/>
      <c r="G84" s="36"/>
      <c r="H84" s="36"/>
    </row>
    <row r="85" spans="6:8" s="28" customFormat="1" ht="14.15">
      <c r="F85" s="36"/>
      <c r="G85" s="36"/>
      <c r="H85" s="36"/>
    </row>
    <row r="86" spans="6:8" s="28" customFormat="1" ht="14.15">
      <c r="F86" s="36"/>
      <c r="G86" s="36"/>
      <c r="H86" s="36"/>
    </row>
    <row r="87" spans="6:8" s="28" customFormat="1" ht="14.15">
      <c r="F87" s="36"/>
      <c r="G87" s="36"/>
      <c r="H87" s="36"/>
    </row>
    <row r="88" spans="6:8" s="28" customFormat="1" ht="14.15">
      <c r="F88" s="36"/>
      <c r="G88" s="36"/>
      <c r="H88" s="36"/>
    </row>
    <row r="89" spans="6:8" s="28" customFormat="1" ht="14.15">
      <c r="F89" s="36"/>
      <c r="G89" s="36"/>
      <c r="H89" s="36"/>
    </row>
    <row r="90" spans="6:8" s="28" customFormat="1" ht="14.15">
      <c r="F90" s="36"/>
      <c r="G90" s="36"/>
      <c r="H90" s="36"/>
    </row>
    <row r="91" spans="6:8" s="28" customFormat="1" ht="14.15">
      <c r="F91" s="36"/>
      <c r="G91" s="36"/>
      <c r="H91" s="36"/>
    </row>
  </sheetData>
  <mergeCells count="1">
    <mergeCell ref="A7:B7"/>
  </mergeCells>
  <phoneticPr fontId="15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D6" sqref="D6:G18"/>
    </sheetView>
  </sheetViews>
  <sheetFormatPr defaultColWidth="9.15234375" defaultRowHeight="12.45"/>
  <cols>
    <col min="1" max="1" width="7.3828125" style="3" customWidth="1"/>
    <col min="2" max="2" width="12.61328125" style="3" customWidth="1"/>
    <col min="3" max="3" width="69.23046875" style="3" bestFit="1" customWidth="1"/>
    <col min="4" max="4" width="14.15234375" style="3" customWidth="1"/>
    <col min="5" max="5" width="10.921875" style="3" customWidth="1"/>
    <col min="6" max="6" width="13.3828125" style="3" customWidth="1"/>
    <col min="7" max="7" width="19.84375" style="3" customWidth="1"/>
    <col min="8" max="8" width="15.61328125" style="3" customWidth="1"/>
    <col min="9" max="9" width="12.23046875" style="3" customWidth="1"/>
    <col min="10" max="10" width="8.69140625" style="3" bestFit="1" customWidth="1"/>
    <col min="11" max="16384" width="9.15234375" style="3"/>
  </cols>
  <sheetData>
    <row r="1" spans="1:10" ht="16.5" customHeight="1">
      <c r="A1" s="671" t="s">
        <v>3</v>
      </c>
      <c r="B1" s="671"/>
      <c r="C1" s="671"/>
      <c r="D1" s="671"/>
      <c r="E1" s="671"/>
      <c r="F1" s="671"/>
      <c r="G1" s="671"/>
      <c r="H1" s="428"/>
      <c r="I1" s="428"/>
      <c r="J1" s="428"/>
    </row>
    <row r="2" spans="1:10" ht="16.5" customHeight="1">
      <c r="A2" s="671" t="s">
        <v>564</v>
      </c>
      <c r="B2" s="671"/>
      <c r="C2" s="671"/>
      <c r="D2" s="671"/>
      <c r="E2" s="671"/>
      <c r="F2" s="671"/>
      <c r="G2" s="671"/>
      <c r="H2" s="428"/>
      <c r="I2" s="428"/>
      <c r="J2" s="428"/>
    </row>
    <row r="3" spans="1:10" ht="16.5" customHeight="1">
      <c r="A3" s="672" t="str">
        <f>'Schedule 1'!A3:L3</f>
        <v>Data Through May 31, 2024</v>
      </c>
      <c r="B3" s="672"/>
      <c r="C3" s="672"/>
      <c r="D3" s="672"/>
      <c r="E3" s="672"/>
      <c r="F3" s="672"/>
      <c r="G3" s="672"/>
      <c r="H3" s="428"/>
      <c r="I3" s="428"/>
      <c r="J3" s="428"/>
    </row>
    <row r="4" spans="1:10" s="429" customFormat="1" ht="12.9">
      <c r="F4" s="429" t="s">
        <v>143</v>
      </c>
    </row>
    <row r="5" spans="1:10" s="430" customFormat="1" ht="24.9">
      <c r="A5" s="505"/>
      <c r="B5" s="505" t="s">
        <v>500</v>
      </c>
      <c r="C5" s="505" t="s">
        <v>42</v>
      </c>
      <c r="D5" s="505" t="s">
        <v>615</v>
      </c>
      <c r="E5" s="505" t="s">
        <v>616</v>
      </c>
      <c r="F5" s="505" t="s">
        <v>618</v>
      </c>
      <c r="G5" s="505" t="s">
        <v>617</v>
      </c>
    </row>
    <row r="6" spans="1:10" ht="33.450000000000003" customHeight="1">
      <c r="A6" s="431">
        <v>1</v>
      </c>
      <c r="B6" s="432" t="s">
        <v>501</v>
      </c>
      <c r="C6" s="432" t="s">
        <v>43</v>
      </c>
      <c r="D6" s="511">
        <v>826266</v>
      </c>
      <c r="E6" s="512">
        <v>606472</v>
      </c>
      <c r="F6" s="511">
        <v>774687.98336835939</v>
      </c>
      <c r="G6" s="513">
        <v>-51578.01663164061</v>
      </c>
      <c r="I6" s="433"/>
      <c r="J6" s="433"/>
    </row>
    <row r="7" spans="1:10" ht="15.75" customHeight="1">
      <c r="A7" s="431">
        <f t="shared" ref="A7:A16" si="0">A6+1</f>
        <v>2</v>
      </c>
      <c r="B7" s="432" t="s">
        <v>502</v>
      </c>
      <c r="C7" s="432" t="s">
        <v>44</v>
      </c>
      <c r="D7" s="511">
        <v>291264</v>
      </c>
      <c r="E7" s="512">
        <v>226157</v>
      </c>
      <c r="F7" s="511">
        <v>321257.73757403961</v>
      </c>
      <c r="G7" s="513">
        <v>29993.737574039609</v>
      </c>
      <c r="I7" s="433"/>
      <c r="J7" s="433"/>
    </row>
    <row r="8" spans="1:10" ht="19.2" customHeight="1">
      <c r="A8" s="431">
        <f t="shared" si="0"/>
        <v>3</v>
      </c>
      <c r="B8" s="432" t="s">
        <v>503</v>
      </c>
      <c r="C8" s="432" t="s">
        <v>173</v>
      </c>
      <c r="D8" s="511">
        <v>120975</v>
      </c>
      <c r="E8" s="512">
        <v>89824</v>
      </c>
      <c r="F8" s="511">
        <v>124349.24236056542</v>
      </c>
      <c r="G8" s="513">
        <v>3374.2423605654185</v>
      </c>
      <c r="I8" s="433"/>
      <c r="J8" s="433"/>
    </row>
    <row r="9" spans="1:10" s="434" customFormat="1" ht="19.2" customHeight="1">
      <c r="A9" s="431">
        <f t="shared" si="0"/>
        <v>4</v>
      </c>
      <c r="B9" s="432" t="s">
        <v>504</v>
      </c>
      <c r="C9" s="432" t="s">
        <v>45</v>
      </c>
      <c r="D9" s="511">
        <v>163246</v>
      </c>
      <c r="E9" s="512">
        <v>111030</v>
      </c>
      <c r="F9" s="511">
        <v>166868.39866327361</v>
      </c>
      <c r="G9" s="513">
        <v>3622.3986632736051</v>
      </c>
      <c r="I9" s="435"/>
      <c r="J9" s="435"/>
    </row>
    <row r="10" spans="1:10" ht="16.5" customHeight="1">
      <c r="A10" s="431">
        <f t="shared" si="0"/>
        <v>5</v>
      </c>
      <c r="B10" s="432" t="s">
        <v>505</v>
      </c>
      <c r="C10" s="432" t="s">
        <v>174</v>
      </c>
      <c r="D10" s="511">
        <v>85431</v>
      </c>
      <c r="E10" s="512">
        <v>64707</v>
      </c>
      <c r="F10" s="511">
        <v>85435.697016135557</v>
      </c>
      <c r="G10" s="513">
        <v>4.6970161355566233</v>
      </c>
    </row>
    <row r="11" spans="1:10" ht="19.2" customHeight="1">
      <c r="A11" s="431">
        <f t="shared" si="0"/>
        <v>6</v>
      </c>
      <c r="B11" s="432" t="s">
        <v>506</v>
      </c>
      <c r="C11" s="432" t="s">
        <v>175</v>
      </c>
      <c r="D11" s="514">
        <v>22</v>
      </c>
      <c r="E11" s="515">
        <v>24.2</v>
      </c>
      <c r="F11" s="514">
        <v>28.666678142469298</v>
      </c>
      <c r="G11" s="516">
        <v>6.6666781424692978</v>
      </c>
    </row>
    <row r="12" spans="1:10" ht="19.2" customHeight="1">
      <c r="A12" s="431">
        <f t="shared" si="0"/>
        <v>7</v>
      </c>
      <c r="B12" s="432" t="s">
        <v>507</v>
      </c>
      <c r="C12" s="432" t="s">
        <v>231</v>
      </c>
      <c r="D12" s="511">
        <v>20902</v>
      </c>
      <c r="E12" s="512">
        <v>18019.222222222223</v>
      </c>
      <c r="F12" s="517">
        <v>17826.753004025719</v>
      </c>
      <c r="G12" s="513">
        <v>-3075.2469959742812</v>
      </c>
      <c r="H12" s="3" t="s">
        <v>143</v>
      </c>
    </row>
    <row r="13" spans="1:10" ht="19.2" customHeight="1">
      <c r="A13" s="431">
        <f t="shared" si="0"/>
        <v>8</v>
      </c>
      <c r="B13" s="432" t="s">
        <v>508</v>
      </c>
      <c r="C13" s="432" t="s">
        <v>466</v>
      </c>
      <c r="D13" s="511">
        <v>12116</v>
      </c>
      <c r="E13" s="512">
        <v>11176.721544270764</v>
      </c>
      <c r="F13" s="511">
        <v>11166.021092953662</v>
      </c>
      <c r="G13" s="511">
        <v>-949.97890704633755</v>
      </c>
      <c r="H13" s="3" t="s">
        <v>143</v>
      </c>
    </row>
    <row r="14" spans="1:10" s="434" customFormat="1" ht="19.2" customHeight="1">
      <c r="A14" s="431">
        <f t="shared" si="0"/>
        <v>9</v>
      </c>
      <c r="B14" s="432" t="s">
        <v>509</v>
      </c>
      <c r="C14" s="432" t="s">
        <v>467</v>
      </c>
      <c r="D14" s="511">
        <v>54252</v>
      </c>
      <c r="E14" s="512">
        <v>53011.897439205932</v>
      </c>
      <c r="F14" s="511">
        <v>52883.374933040926</v>
      </c>
      <c r="G14" s="511">
        <v>-1368.6250669590736</v>
      </c>
    </row>
    <row r="15" spans="1:10" s="434" customFormat="1" ht="19.2" customHeight="1">
      <c r="A15" s="431">
        <f t="shared" si="0"/>
        <v>10</v>
      </c>
      <c r="B15" s="432" t="s">
        <v>510</v>
      </c>
      <c r="C15" s="432" t="s">
        <v>468</v>
      </c>
      <c r="D15" s="511">
        <v>7600</v>
      </c>
      <c r="E15" s="512">
        <v>7486</v>
      </c>
      <c r="F15" s="511">
        <v>6234.390554613673</v>
      </c>
      <c r="G15" s="511">
        <v>-1365.609445386327</v>
      </c>
    </row>
    <row r="16" spans="1:10" s="434" customFormat="1" ht="19.2" customHeight="1">
      <c r="A16" s="431">
        <f t="shared" si="0"/>
        <v>11</v>
      </c>
      <c r="B16" s="432" t="s">
        <v>511</v>
      </c>
      <c r="C16" s="432" t="s">
        <v>469</v>
      </c>
      <c r="D16" s="511">
        <v>8500</v>
      </c>
      <c r="E16" s="512">
        <v>8978.8680599437303</v>
      </c>
      <c r="F16" s="511">
        <v>8064.3202473933025</v>
      </c>
      <c r="G16" s="511">
        <v>-435.67975260669755</v>
      </c>
    </row>
    <row r="17" spans="1:7" s="434" customFormat="1" ht="19.2" customHeight="1">
      <c r="A17" s="431">
        <v>12</v>
      </c>
      <c r="B17" s="432" t="s">
        <v>512</v>
      </c>
      <c r="C17" s="432" t="s">
        <v>367</v>
      </c>
      <c r="D17" s="518">
        <v>1.8</v>
      </c>
      <c r="E17" s="515">
        <v>1.9200000000000002</v>
      </c>
      <c r="F17" s="514">
        <v>1.9379972950833337</v>
      </c>
      <c r="G17" s="511">
        <v>0.13799729508333369</v>
      </c>
    </row>
    <row r="18" spans="1:7" s="434" customFormat="1" ht="19.2" customHeight="1">
      <c r="A18" s="431">
        <f t="shared" ref="A18" si="1">A17+1</f>
        <v>13</v>
      </c>
      <c r="B18" s="432" t="s">
        <v>513</v>
      </c>
      <c r="C18" s="432" t="s">
        <v>368</v>
      </c>
      <c r="D18" s="511">
        <v>17463</v>
      </c>
      <c r="E18" s="512">
        <v>6790</v>
      </c>
      <c r="F18" s="511">
        <v>10765.077642799999</v>
      </c>
      <c r="G18" s="511">
        <v>-6697.922357200001</v>
      </c>
    </row>
    <row r="19" spans="1:7" ht="12.9">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5234375" defaultRowHeight="15"/>
  <cols>
    <col min="1" max="1" width="115.3828125" style="7" bestFit="1" customWidth="1"/>
    <col min="2" max="2" width="9.15234375" style="7"/>
    <col min="3" max="3" width="17.23046875" style="7" customWidth="1"/>
    <col min="4" max="4" width="10.61328125" style="3" bestFit="1" customWidth="1"/>
    <col min="5" max="16384" width="9.15234375" style="3"/>
  </cols>
  <sheetData>
    <row r="1" spans="1:16" s="10" customFormat="1">
      <c r="A1" s="674" t="s">
        <v>3</v>
      </c>
      <c r="B1" s="674"/>
      <c r="C1" s="674"/>
      <c r="D1" s="42"/>
      <c r="E1" s="42"/>
      <c r="F1" s="42"/>
      <c r="G1" s="42"/>
      <c r="H1" s="42"/>
      <c r="I1" s="42"/>
      <c r="J1" s="42"/>
      <c r="K1" s="42"/>
      <c r="L1" s="42"/>
      <c r="M1" s="43"/>
      <c r="N1" s="44"/>
      <c r="O1" s="45"/>
      <c r="P1" s="45"/>
    </row>
    <row r="2" spans="1:16" s="9" customFormat="1" ht="15.45">
      <c r="A2" s="675" t="s">
        <v>180</v>
      </c>
      <c r="B2" s="675"/>
      <c r="C2" s="675"/>
      <c r="D2" s="46"/>
      <c r="E2" s="46"/>
      <c r="F2" s="46"/>
      <c r="G2" s="46"/>
      <c r="H2" s="46"/>
      <c r="I2" s="46"/>
      <c r="J2" s="46"/>
      <c r="K2" s="46"/>
      <c r="L2" s="46"/>
      <c r="M2" s="47"/>
      <c r="N2" s="48"/>
      <c r="O2" s="49"/>
      <c r="P2" s="49"/>
    </row>
    <row r="3" spans="1:16" s="9" customFormat="1" ht="15.45">
      <c r="A3" s="673" t="s">
        <v>179</v>
      </c>
      <c r="B3" s="673"/>
      <c r="C3" s="673"/>
      <c r="D3" s="46"/>
      <c r="E3" s="46"/>
      <c r="F3" s="46"/>
      <c r="G3" s="46"/>
      <c r="H3" s="46"/>
      <c r="I3" s="46"/>
      <c r="J3" s="46"/>
      <c r="K3" s="46"/>
      <c r="L3" s="46"/>
      <c r="M3" s="47"/>
      <c r="N3" s="48"/>
      <c r="O3" s="49"/>
      <c r="P3" s="49"/>
    </row>
    <row r="4" spans="1:16" ht="15.45" thickBot="1"/>
    <row r="5" spans="1:16" s="17" customFormat="1" ht="28.3">
      <c r="A5" s="19" t="s">
        <v>158</v>
      </c>
      <c r="B5" s="20" t="s">
        <v>150</v>
      </c>
      <c r="C5" s="21" t="s">
        <v>151</v>
      </c>
    </row>
    <row r="6" spans="1:16" s="17" customFormat="1" ht="14.15">
      <c r="A6" s="50"/>
      <c r="B6" s="51"/>
      <c r="C6" s="22"/>
    </row>
    <row r="7" spans="1:16" s="17" customFormat="1" ht="14.15">
      <c r="A7" s="52"/>
      <c r="B7" s="51"/>
      <c r="C7" s="22"/>
    </row>
    <row r="8" spans="1:16" s="17" customFormat="1" ht="14.15">
      <c r="A8" s="52"/>
      <c r="B8" s="51"/>
      <c r="C8" s="23"/>
    </row>
    <row r="9" spans="1:16" s="17" customFormat="1" ht="14.15">
      <c r="A9" s="52" t="s">
        <v>152</v>
      </c>
      <c r="B9" s="51"/>
      <c r="C9" s="23">
        <f>SUM(C6:C8)</f>
        <v>0</v>
      </c>
    </row>
    <row r="10" spans="1:16" s="17" customFormat="1" ht="14.15">
      <c r="A10" s="50"/>
      <c r="B10" s="53"/>
      <c r="C10" s="24"/>
    </row>
    <row r="11" spans="1:16" s="17" customFormat="1" ht="28.3">
      <c r="A11" s="54" t="s">
        <v>154</v>
      </c>
      <c r="B11" s="55" t="s">
        <v>150</v>
      </c>
      <c r="C11" s="25" t="s">
        <v>151</v>
      </c>
    </row>
    <row r="12" spans="1:16" s="17" customFormat="1" ht="14.15">
      <c r="A12" s="50"/>
      <c r="B12" s="51"/>
      <c r="C12" s="22"/>
    </row>
    <row r="13" spans="1:16" s="17" customFormat="1" ht="14.15">
      <c r="A13" s="52"/>
      <c r="B13" s="51"/>
      <c r="C13" s="22"/>
    </row>
    <row r="14" spans="1:16" s="17" customFormat="1" ht="14.15">
      <c r="A14" s="52"/>
      <c r="B14" s="51"/>
      <c r="C14" s="23"/>
    </row>
    <row r="15" spans="1:16" s="17" customFormat="1" ht="14.6" thickBot="1">
      <c r="A15" s="56" t="s">
        <v>152</v>
      </c>
      <c r="B15" s="57"/>
      <c r="C15" s="26">
        <f>SUM(C12:C14)</f>
        <v>0</v>
      </c>
    </row>
    <row r="16" spans="1:16" s="17" customFormat="1" ht="14.15">
      <c r="A16" s="41"/>
      <c r="B16" s="41"/>
    </row>
    <row r="17" spans="1:2" s="17" customFormat="1" ht="14.15">
      <c r="A17" s="41"/>
      <c r="B17" s="41"/>
    </row>
    <row r="18" spans="1:2" s="17" customFormat="1" ht="14.15">
      <c r="A18" s="41"/>
      <c r="B18" s="41"/>
    </row>
    <row r="19" spans="1:2" s="17" customFormat="1" ht="14.15">
      <c r="A19" s="41"/>
      <c r="B19" s="41"/>
    </row>
    <row r="20" spans="1:2" s="17" customFormat="1" ht="14.15">
      <c r="A20" s="41"/>
      <c r="B20" s="41"/>
    </row>
    <row r="21" spans="1:2" s="17" customFormat="1" ht="14.15">
      <c r="A21" s="41"/>
      <c r="B21" s="41"/>
    </row>
    <row r="22" spans="1:2" s="17" customFormat="1" ht="14.15">
      <c r="A22" s="41"/>
      <c r="B22" s="41"/>
    </row>
    <row r="23" spans="1:2" s="17" customFormat="1" ht="14.15">
      <c r="A23" s="41"/>
      <c r="B23" s="41"/>
    </row>
    <row r="24" spans="1:2" s="17" customFormat="1" ht="14.15">
      <c r="A24" s="41"/>
      <c r="B24" s="41"/>
    </row>
    <row r="25" spans="1:2" s="17" customFormat="1" ht="14.15">
      <c r="A25" s="41"/>
      <c r="B25" s="41"/>
    </row>
    <row r="26" spans="1:2" s="17" customFormat="1" ht="14.15">
      <c r="A26" s="41"/>
      <c r="B26" s="41"/>
    </row>
    <row r="27" spans="1:2" s="17" customFormat="1" ht="14.15">
      <c r="A27" s="41"/>
      <c r="B27" s="41"/>
    </row>
    <row r="28" spans="1:2" s="17" customFormat="1" ht="14.15">
      <c r="A28" s="41"/>
      <c r="B28" s="41"/>
    </row>
    <row r="29" spans="1:2" s="17" customFormat="1" ht="14.15">
      <c r="A29" s="41"/>
      <c r="B29" s="41"/>
    </row>
    <row r="30" spans="1:2" s="17" customFormat="1" ht="14.15">
      <c r="A30" s="41"/>
      <c r="B30" s="41"/>
    </row>
    <row r="31" spans="1:2" s="17" customFormat="1" ht="14.15">
      <c r="A31" s="41"/>
      <c r="B31" s="41"/>
    </row>
    <row r="32" spans="1:2" s="17" customFormat="1" ht="14.15">
      <c r="A32" s="41"/>
      <c r="B32" s="41"/>
    </row>
    <row r="33" spans="1:2" s="17" customFormat="1" ht="14.15">
      <c r="A33" s="41"/>
      <c r="B33" s="41"/>
    </row>
    <row r="34" spans="1:2" s="17" customFormat="1" ht="14.15">
      <c r="A34" s="41"/>
      <c r="B34" s="41"/>
    </row>
    <row r="35" spans="1:2" s="17" customFormat="1" ht="14.15">
      <c r="A35" s="41"/>
      <c r="B35" s="41"/>
    </row>
    <row r="36" spans="1:2" s="17" customFormat="1" ht="14.15">
      <c r="A36" s="41"/>
      <c r="B36" s="41"/>
    </row>
    <row r="37" spans="1:2" s="17" customFormat="1" ht="14.15">
      <c r="A37" s="41"/>
      <c r="B37" s="41"/>
    </row>
    <row r="38" spans="1:2" s="17" customFormat="1" ht="14.15">
      <c r="A38" s="41"/>
      <c r="B38" s="41"/>
    </row>
    <row r="39" spans="1:2" s="17" customFormat="1" ht="14.15">
      <c r="A39" s="41"/>
      <c r="B39" s="41"/>
    </row>
    <row r="40" spans="1:2" s="17" customFormat="1" ht="14.15">
      <c r="A40" s="41"/>
      <c r="B40" s="41"/>
    </row>
    <row r="41" spans="1:2" s="17" customFormat="1" ht="14.15">
      <c r="A41" s="41"/>
      <c r="B41" s="41"/>
    </row>
    <row r="42" spans="1:2" s="17" customFormat="1" ht="14.15">
      <c r="A42" s="41"/>
      <c r="B42" s="41"/>
    </row>
    <row r="43" spans="1:2" s="17" customFormat="1" ht="14.15">
      <c r="A43" s="41"/>
      <c r="B43" s="41"/>
    </row>
    <row r="44" spans="1:2" s="17" customFormat="1" ht="14.15">
      <c r="A44" s="41"/>
      <c r="B44" s="41"/>
    </row>
    <row r="45" spans="1:2" s="17" customFormat="1" ht="14.15">
      <c r="A45" s="41"/>
      <c r="B45" s="41"/>
    </row>
    <row r="46" spans="1:2" s="17" customFormat="1" ht="14.15">
      <c r="A46" s="41"/>
      <c r="B46" s="41"/>
    </row>
    <row r="47" spans="1:2" s="17" customFormat="1" ht="14.15">
      <c r="A47" s="41"/>
      <c r="B47" s="41"/>
    </row>
    <row r="48" spans="1:2" s="17" customFormat="1" ht="14.15">
      <c r="A48" s="41"/>
      <c r="B48" s="41"/>
    </row>
    <row r="49" spans="1:2" s="17" customFormat="1" ht="14.15">
      <c r="A49" s="41"/>
      <c r="B49" s="41"/>
    </row>
    <row r="50" spans="1:2" s="17" customFormat="1" ht="14.15"/>
    <row r="51" spans="1:2" s="17" customFormat="1" ht="14.15"/>
    <row r="52" spans="1:2" s="17" customFormat="1" ht="14.15"/>
    <row r="53" spans="1:2" s="17" customFormat="1" ht="14.15"/>
    <row r="54" spans="1:2" s="17" customFormat="1" ht="14.15"/>
    <row r="55" spans="1:2" s="17" customFormat="1" ht="14.15"/>
    <row r="56" spans="1:2" s="17" customFormat="1" ht="14.15"/>
    <row r="57" spans="1:2" s="17" customFormat="1" ht="14.15"/>
    <row r="58" spans="1:2" s="17" customFormat="1" ht="14.15"/>
    <row r="59" spans="1:2" s="17" customFormat="1" ht="14.15"/>
    <row r="60" spans="1:2" s="17" customFormat="1" ht="14.15"/>
    <row r="61" spans="1:2" s="17" customFormat="1" ht="14.15"/>
    <row r="62" spans="1:2" s="17" customFormat="1" ht="14.15"/>
    <row r="63" spans="1:2" s="17" customFormat="1" ht="14.15"/>
    <row r="64" spans="1:2" s="17" customFormat="1" ht="14.15"/>
    <row r="65" s="17" customFormat="1" ht="14.15"/>
    <row r="66" s="17" customFormat="1" ht="14.15"/>
    <row r="67" s="17" customFormat="1" ht="14.15"/>
    <row r="68" s="17" customFormat="1" ht="14.15"/>
    <row r="69" s="17" customFormat="1" ht="14.15"/>
    <row r="70" s="17" customFormat="1" ht="14.15"/>
    <row r="71" s="17" customFormat="1" ht="14.15"/>
    <row r="72" s="17" customFormat="1" ht="14.15"/>
    <row r="73" s="17" customFormat="1" ht="14.15"/>
    <row r="74" s="17" customFormat="1" ht="14.15"/>
    <row r="75" s="17" customFormat="1" ht="14.15"/>
    <row r="76" s="17" customFormat="1" ht="14.15"/>
    <row r="77" s="17" customFormat="1" ht="14.15"/>
    <row r="78" s="17" customFormat="1" ht="14.15"/>
    <row r="79" s="17" customFormat="1" ht="14.15"/>
    <row r="80" s="17" customFormat="1" ht="14.15"/>
    <row r="81" s="17" customFormat="1" ht="14.15"/>
    <row r="82" s="17" customFormat="1" ht="14.15"/>
    <row r="83" s="17" customFormat="1" ht="14.15"/>
    <row r="84" s="17" customFormat="1" ht="14.15"/>
    <row r="85" s="17" customFormat="1" ht="14.15"/>
    <row r="86" s="17" customFormat="1" ht="14.15"/>
    <row r="87" s="17" customFormat="1" ht="14.15"/>
    <row r="88" s="17" customFormat="1" ht="14.1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A17" sqref="A17"/>
    </sheetView>
  </sheetViews>
  <sheetFormatPr defaultColWidth="8.84375" defaultRowHeight="12.45"/>
  <cols>
    <col min="1" max="1" width="74.69140625" style="390" customWidth="1"/>
    <col min="2" max="2" width="25.84375" style="389" customWidth="1"/>
    <col min="3" max="3" width="20.69140625" style="390" customWidth="1"/>
    <col min="4" max="5" width="24.84375" style="390" bestFit="1" customWidth="1"/>
    <col min="6" max="16384" width="8.84375" style="390"/>
  </cols>
  <sheetData>
    <row r="1" spans="1:10" s="264" customFormat="1" ht="16.5" customHeight="1">
      <c r="A1" s="676" t="s">
        <v>3</v>
      </c>
      <c r="B1" s="676"/>
      <c r="C1" s="676"/>
      <c r="D1" s="676"/>
      <c r="E1" s="676"/>
      <c r="F1" s="676"/>
      <c r="G1" s="676"/>
      <c r="H1" s="386"/>
      <c r="I1" s="386"/>
      <c r="J1" s="386"/>
    </row>
    <row r="2" spans="1:10" s="264" customFormat="1" ht="16.5" customHeight="1">
      <c r="A2" s="676" t="s">
        <v>565</v>
      </c>
      <c r="B2" s="676"/>
      <c r="C2" s="676"/>
      <c r="D2" s="676"/>
      <c r="E2" s="676"/>
      <c r="F2" s="676"/>
      <c r="G2" s="676"/>
      <c r="H2" s="386"/>
      <c r="I2" s="386"/>
      <c r="J2" s="386"/>
    </row>
    <row r="3" spans="1:10" s="264" customFormat="1" ht="16.5" customHeight="1">
      <c r="A3" s="677" t="str">
        <f>'Schedule 1'!A3:L3</f>
        <v>Data Through May 31, 2024</v>
      </c>
      <c r="B3" s="677"/>
      <c r="C3" s="677"/>
      <c r="D3" s="677"/>
      <c r="E3" s="677"/>
      <c r="F3" s="677"/>
      <c r="G3" s="677"/>
      <c r="H3" s="386"/>
      <c r="I3" s="386"/>
      <c r="J3" s="386"/>
    </row>
    <row r="5" spans="1:10" ht="15">
      <c r="A5" s="387" t="s">
        <v>294</v>
      </c>
      <c r="B5" s="385"/>
      <c r="C5" s="385" t="s">
        <v>295</v>
      </c>
      <c r="D5" s="388"/>
      <c r="E5" s="389"/>
    </row>
    <row r="6" spans="1:10" ht="15.45" thickBot="1">
      <c r="A6" s="420" t="s">
        <v>296</v>
      </c>
      <c r="B6" s="421"/>
      <c r="C6" s="421" t="s">
        <v>297</v>
      </c>
      <c r="D6" s="421" t="s">
        <v>298</v>
      </c>
      <c r="E6" s="421" t="s">
        <v>299</v>
      </c>
    </row>
    <row r="7" spans="1:10" ht="46.75" hidden="1" thickTop="1">
      <c r="A7" s="391" t="s">
        <v>484</v>
      </c>
      <c r="B7" s="392" t="s">
        <v>483</v>
      </c>
      <c r="C7" s="418">
        <v>44592</v>
      </c>
      <c r="D7" s="419" t="s">
        <v>489</v>
      </c>
      <c r="E7" s="419" t="s">
        <v>489</v>
      </c>
    </row>
    <row r="8" spans="1:10" ht="15.45" hidden="1">
      <c r="A8" s="391" t="s">
        <v>496</v>
      </c>
      <c r="B8" s="392" t="s">
        <v>497</v>
      </c>
      <c r="C8" s="418">
        <v>44736</v>
      </c>
      <c r="D8" s="419" t="s">
        <v>489</v>
      </c>
      <c r="E8" s="419" t="s">
        <v>489</v>
      </c>
      <c r="F8" s="391"/>
    </row>
    <row r="9" spans="1:10" ht="30.9" hidden="1">
      <c r="A9" s="391" t="s">
        <v>499</v>
      </c>
      <c r="B9" s="392" t="s">
        <v>498</v>
      </c>
      <c r="C9" s="418">
        <v>44736</v>
      </c>
      <c r="D9" s="419" t="s">
        <v>489</v>
      </c>
      <c r="E9" s="419" t="s">
        <v>489</v>
      </c>
    </row>
    <row r="10" spans="1:10" ht="15.9" hidden="1" thickTop="1">
      <c r="A10" s="391" t="s">
        <v>516</v>
      </c>
      <c r="B10" s="392" t="s">
        <v>518</v>
      </c>
      <c r="C10" s="418">
        <v>44824</v>
      </c>
      <c r="D10" s="473">
        <v>44963</v>
      </c>
      <c r="E10" s="392"/>
      <c r="G10" s="391"/>
    </row>
    <row r="11" spans="1:10" ht="15.45" hidden="1">
      <c r="A11" s="391" t="s">
        <v>517</v>
      </c>
      <c r="B11" s="392" t="s">
        <v>519</v>
      </c>
      <c r="C11" s="418">
        <v>44853</v>
      </c>
      <c r="D11" s="473">
        <v>44963</v>
      </c>
      <c r="E11" s="392"/>
    </row>
    <row r="12" spans="1:10" ht="30.9" hidden="1">
      <c r="A12" s="471" t="s">
        <v>524</v>
      </c>
      <c r="B12" s="472" t="s">
        <v>525</v>
      </c>
      <c r="C12" s="473">
        <v>44897</v>
      </c>
      <c r="D12" s="473">
        <v>44951</v>
      </c>
      <c r="E12" s="392"/>
      <c r="G12" s="391"/>
    </row>
    <row r="13" spans="1:10" ht="30.9" hidden="1">
      <c r="A13" s="471" t="s">
        <v>538</v>
      </c>
      <c r="B13" s="392" t="s">
        <v>537</v>
      </c>
      <c r="C13" s="473">
        <v>45012</v>
      </c>
      <c r="D13" s="497">
        <v>45135</v>
      </c>
      <c r="E13" s="392"/>
    </row>
    <row r="14" spans="1:10" ht="31.3" thickTop="1">
      <c r="A14" s="391" t="s">
        <v>543</v>
      </c>
      <c r="B14" s="392" t="s">
        <v>542</v>
      </c>
      <c r="C14" s="473">
        <v>45161</v>
      </c>
      <c r="D14" s="392" t="s">
        <v>489</v>
      </c>
      <c r="E14" s="392" t="s">
        <v>489</v>
      </c>
    </row>
    <row r="15" spans="1:10" ht="46.3">
      <c r="A15" s="509" t="s">
        <v>627</v>
      </c>
      <c r="B15" s="472" t="s">
        <v>628</v>
      </c>
      <c r="C15" s="473">
        <v>45196</v>
      </c>
      <c r="D15" s="392" t="s">
        <v>489</v>
      </c>
      <c r="E15" s="392" t="s">
        <v>489</v>
      </c>
    </row>
    <row r="16" spans="1:10" ht="15.45">
      <c r="A16" s="391" t="s">
        <v>632</v>
      </c>
      <c r="B16" s="392" t="s">
        <v>630</v>
      </c>
      <c r="C16" s="473">
        <v>45251</v>
      </c>
      <c r="D16" s="392" t="s">
        <v>489</v>
      </c>
      <c r="E16" s="392" t="s">
        <v>489</v>
      </c>
    </row>
    <row r="17" spans="1:5" ht="46.3">
      <c r="A17" s="545" t="s">
        <v>674</v>
      </c>
      <c r="B17" s="392" t="s">
        <v>670</v>
      </c>
      <c r="C17" s="473">
        <v>45463</v>
      </c>
      <c r="D17" s="392" t="s">
        <v>300</v>
      </c>
      <c r="E17" s="392" t="s">
        <v>300</v>
      </c>
    </row>
    <row r="18" spans="1:5" ht="15.45">
      <c r="A18" s="391"/>
      <c r="B18" s="392"/>
      <c r="C18" s="393"/>
      <c r="D18" s="392"/>
      <c r="E18" s="392"/>
    </row>
    <row r="19" spans="1:5" ht="15.45">
      <c r="A19" s="391"/>
      <c r="B19" s="392"/>
      <c r="C19" s="393"/>
      <c r="D19" s="392"/>
      <c r="E19" s="392"/>
    </row>
    <row r="20" spans="1:5" ht="15.45">
      <c r="A20" s="391"/>
      <c r="B20" s="392"/>
      <c r="C20" s="393"/>
      <c r="D20" s="392"/>
      <c r="E20" s="392"/>
    </row>
    <row r="21" spans="1:5" ht="15.45">
      <c r="A21" s="391"/>
      <c r="B21" s="392"/>
      <c r="C21" s="393"/>
      <c r="D21" s="392"/>
      <c r="E21" s="392"/>
    </row>
    <row r="22" spans="1:5" ht="15.45">
      <c r="A22" s="391"/>
      <c r="B22" s="392"/>
      <c r="C22" s="393"/>
      <c r="D22" s="392"/>
      <c r="E22" s="392"/>
    </row>
    <row r="23" spans="1:5" ht="15.45">
      <c r="A23" s="391"/>
      <c r="B23" s="392"/>
      <c r="C23" s="393"/>
      <c r="D23" s="392"/>
      <c r="E23" s="392"/>
    </row>
    <row r="24" spans="1:5" ht="15.45">
      <c r="A24" s="391"/>
      <c r="B24" s="392"/>
      <c r="C24" s="393"/>
      <c r="D24" s="392"/>
      <c r="E24" s="392"/>
    </row>
    <row r="25" spans="1:5" ht="15.45">
      <c r="A25" s="391"/>
      <c r="B25" s="392"/>
      <c r="C25" s="393"/>
      <c r="D25" s="392"/>
      <c r="E25" s="392"/>
    </row>
  </sheetData>
  <mergeCells count="3">
    <mergeCell ref="A1:G1"/>
    <mergeCell ref="A2:G2"/>
    <mergeCell ref="A3:G3"/>
  </mergeCells>
  <phoneticPr fontId="239"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BD32-9FB1-449F-B636-29BA77AD3E91}">
  <sheetPr>
    <tabColor theme="0"/>
  </sheetPr>
  <dimension ref="A1:BH58"/>
  <sheetViews>
    <sheetView zoomScale="70" zoomScaleNormal="70" workbookViewId="0">
      <pane xSplit="3" ySplit="5" topLeftCell="AT6" activePane="bottomRight" state="frozen"/>
      <selection pane="topRight" activeCell="D1" sqref="D1"/>
      <selection pane="bottomLeft" activeCell="A6" sqref="A6"/>
      <selection pane="bottomRight" activeCell="AT37" sqref="AT37"/>
    </sheetView>
  </sheetViews>
  <sheetFormatPr defaultColWidth="9.07421875" defaultRowHeight="15"/>
  <cols>
    <col min="1" max="1" width="14.3828125" style="546" customWidth="1"/>
    <col min="2" max="2" width="17.23046875" style="546" customWidth="1"/>
    <col min="3" max="3" width="81.84375" style="546" customWidth="1"/>
    <col min="4" max="4" width="16.15234375" style="547" bestFit="1" customWidth="1"/>
    <col min="5" max="13" width="16" style="547" bestFit="1" customWidth="1"/>
    <col min="14" max="15" width="16.53515625" style="547" bestFit="1" customWidth="1"/>
    <col min="16" max="16" width="16.53515625" style="547" customWidth="1"/>
    <col min="17" max="17" width="17.4609375" style="546" bestFit="1" customWidth="1"/>
    <col min="18" max="18" width="16.15234375" style="547" bestFit="1" customWidth="1"/>
    <col min="19" max="20" width="16" style="547" bestFit="1" customWidth="1"/>
    <col min="21" max="21" width="16.53515625" style="547" bestFit="1" customWidth="1"/>
    <col min="22" max="23" width="16" style="547" bestFit="1" customWidth="1"/>
    <col min="24" max="29" width="16.53515625" style="547" bestFit="1" customWidth="1"/>
    <col min="30" max="30" width="23.3046875" style="547" bestFit="1" customWidth="1"/>
    <col min="31" max="31" width="17.4609375" style="546" bestFit="1" customWidth="1"/>
    <col min="32" max="32" width="16.15234375" style="547" bestFit="1" customWidth="1"/>
    <col min="33" max="40" width="16" style="547" bestFit="1" customWidth="1"/>
    <col min="41" max="41" width="16.69140625" style="547" customWidth="1"/>
    <col min="42" max="43" width="16.53515625" style="547" bestFit="1" customWidth="1"/>
    <col min="44" max="44" width="21.07421875" style="547" customWidth="1"/>
    <col min="45" max="45" width="16.765625" style="546" bestFit="1" customWidth="1"/>
    <col min="46" max="46" width="16.3828125" style="547" bestFit="1" customWidth="1"/>
    <col min="47" max="47" width="15.07421875" style="547" bestFit="1" customWidth="1"/>
    <col min="48" max="48" width="15.61328125" style="547" bestFit="1" customWidth="1"/>
    <col min="49" max="49" width="15.4609375" style="547" bestFit="1" customWidth="1"/>
    <col min="50" max="50" width="16.69140625" style="547" customWidth="1"/>
    <col min="51" max="52" width="16.765625" style="547" bestFit="1" customWidth="1"/>
    <col min="53" max="53" width="19.69140625" style="547" bestFit="1" customWidth="1"/>
    <col min="54" max="54" width="21.3046875" style="547" bestFit="1" customWidth="1"/>
    <col min="55" max="55" width="19.69140625" style="547" bestFit="1" customWidth="1"/>
    <col min="56" max="57" width="16.765625" style="547" bestFit="1" customWidth="1"/>
    <col min="58" max="58" width="18.23046875" style="547" customWidth="1"/>
    <col min="59" max="59" width="9.07421875" style="547"/>
    <col min="60" max="60" width="13.69140625" style="547" bestFit="1" customWidth="1"/>
    <col min="61" max="16384" width="9.07421875" style="547"/>
  </cols>
  <sheetData>
    <row r="1" spans="1:60">
      <c r="A1" s="546" t="s">
        <v>301</v>
      </c>
    </row>
    <row r="2" spans="1:60">
      <c r="A2" s="546" t="s">
        <v>370</v>
      </c>
    </row>
    <row r="3" spans="1:60">
      <c r="A3" s="546" t="s">
        <v>637</v>
      </c>
      <c r="D3" s="549"/>
      <c r="E3" s="549"/>
      <c r="F3" s="549"/>
      <c r="G3" s="549"/>
      <c r="H3" s="549"/>
      <c r="I3" s="549"/>
      <c r="J3" s="549"/>
      <c r="K3" s="549"/>
      <c r="L3" s="549"/>
      <c r="M3" s="549"/>
      <c r="N3" s="549"/>
      <c r="O3" s="550"/>
      <c r="P3" s="550"/>
      <c r="Q3" s="550"/>
      <c r="R3" s="549"/>
      <c r="S3" s="549"/>
      <c r="T3" s="549"/>
      <c r="U3" s="549"/>
      <c r="V3" s="549"/>
      <c r="W3" s="549"/>
      <c r="X3" s="549"/>
      <c r="Y3" s="549"/>
      <c r="Z3" s="549"/>
      <c r="AA3" s="549"/>
      <c r="AB3" s="549"/>
      <c r="AC3" s="550"/>
      <c r="AD3" s="550"/>
      <c r="AE3" s="550"/>
      <c r="AF3" s="549"/>
      <c r="AG3" s="549"/>
      <c r="AH3" s="549"/>
      <c r="AI3" s="549"/>
      <c r="AJ3" s="549"/>
      <c r="AK3" s="549"/>
      <c r="AL3" s="549"/>
      <c r="AM3" s="549"/>
      <c r="AN3" s="549"/>
      <c r="AO3" s="549"/>
      <c r="AP3" s="549"/>
      <c r="AQ3" s="550"/>
      <c r="AR3" s="550"/>
      <c r="AS3" s="550"/>
    </row>
    <row r="4" spans="1:60">
      <c r="A4" s="546" t="s">
        <v>676</v>
      </c>
      <c r="D4" s="551"/>
      <c r="E4" s="549"/>
      <c r="F4" s="549"/>
      <c r="G4" s="549"/>
      <c r="H4" s="549"/>
      <c r="I4" s="549"/>
      <c r="J4" s="549"/>
      <c r="K4" s="549"/>
      <c r="L4" s="549"/>
      <c r="M4" s="549"/>
      <c r="N4" s="549"/>
      <c r="O4" s="549"/>
      <c r="P4" s="549"/>
      <c r="Q4" s="552"/>
      <c r="R4" s="551"/>
      <c r="S4" s="549"/>
      <c r="T4" s="549"/>
      <c r="U4" s="549"/>
      <c r="V4" s="549"/>
      <c r="W4" s="549"/>
      <c r="X4" s="549"/>
      <c r="Y4" s="549"/>
      <c r="Z4" s="549"/>
      <c r="AA4" s="549"/>
      <c r="AB4" s="549"/>
      <c r="AC4" s="549"/>
      <c r="AD4" s="549"/>
      <c r="AE4" s="552"/>
      <c r="AF4" s="551"/>
      <c r="AG4" s="549"/>
      <c r="AH4" s="549"/>
      <c r="AI4" s="549"/>
      <c r="AJ4" s="549"/>
      <c r="AK4" s="549"/>
      <c r="AL4" s="549"/>
      <c r="AM4" s="549"/>
      <c r="AN4" s="549"/>
      <c r="AO4" s="549"/>
      <c r="AP4" s="549"/>
      <c r="AQ4" s="549"/>
      <c r="AR4" s="549"/>
      <c r="AS4" s="552"/>
    </row>
    <row r="5" spans="1:60" ht="15.45" thickBot="1">
      <c r="A5" s="546" t="s">
        <v>677</v>
      </c>
      <c r="D5" s="549"/>
      <c r="E5" s="549"/>
      <c r="F5" s="549"/>
      <c r="G5" s="549"/>
      <c r="H5" s="549"/>
      <c r="I5" s="549"/>
      <c r="J5" s="549"/>
      <c r="K5" s="549"/>
      <c r="L5" s="549"/>
      <c r="M5" s="549"/>
      <c r="N5" s="549"/>
      <c r="O5" s="549"/>
      <c r="P5" s="549"/>
      <c r="Q5" s="552"/>
      <c r="R5" s="549"/>
      <c r="S5" s="549"/>
      <c r="T5" s="549"/>
      <c r="U5" s="549"/>
      <c r="V5" s="549"/>
      <c r="W5" s="549"/>
      <c r="X5" s="549"/>
      <c r="Y5" s="549"/>
      <c r="Z5" s="549"/>
      <c r="AA5" s="549"/>
      <c r="AB5" s="549"/>
      <c r="AC5" s="549"/>
      <c r="AD5" s="549"/>
      <c r="AE5" s="552"/>
      <c r="AF5" s="549"/>
      <c r="AG5" s="549"/>
      <c r="AH5" s="549"/>
      <c r="AI5" s="549"/>
      <c r="AJ5" s="549"/>
      <c r="AK5" s="549"/>
      <c r="AL5" s="549"/>
      <c r="AM5" s="549"/>
      <c r="AN5" s="549"/>
      <c r="AO5" s="549"/>
      <c r="AP5" s="549"/>
      <c r="AQ5" s="549"/>
      <c r="AR5" s="549"/>
      <c r="AS5" s="552">
        <v>0.36500000208616257</v>
      </c>
      <c r="AV5" s="556">
        <v>0</v>
      </c>
      <c r="AW5" s="556">
        <v>0</v>
      </c>
      <c r="AX5" s="556">
        <v>0</v>
      </c>
      <c r="AY5" s="556">
        <v>0</v>
      </c>
      <c r="AZ5" s="556">
        <v>0</v>
      </c>
      <c r="BA5" s="556">
        <v>0</v>
      </c>
      <c r="BB5" s="556">
        <v>0</v>
      </c>
      <c r="BC5" s="556">
        <f>BC21-BC48</f>
        <v>-4.0000004228204489E-2</v>
      </c>
      <c r="BD5" s="556">
        <v>-4.0000004228204489E-2</v>
      </c>
      <c r="BE5" s="556">
        <v>-4.0000004228204489E-2</v>
      </c>
      <c r="BF5" s="556">
        <v>-0.12000000476837158</v>
      </c>
    </row>
    <row r="6" spans="1:60" s="546" customFormat="1" ht="15.45" thickBot="1">
      <c r="D6" s="557" t="s">
        <v>373</v>
      </c>
      <c r="E6" s="558"/>
      <c r="F6" s="558"/>
      <c r="G6" s="558"/>
      <c r="H6" s="558"/>
      <c r="I6" s="558"/>
      <c r="J6" s="558"/>
      <c r="K6" s="558"/>
      <c r="L6" s="558"/>
      <c r="M6" s="558"/>
      <c r="N6" s="558"/>
      <c r="O6" s="558"/>
      <c r="P6" s="558"/>
      <c r="Q6" s="559"/>
      <c r="R6" s="557" t="s">
        <v>472</v>
      </c>
      <c r="S6" s="558"/>
      <c r="T6" s="558"/>
      <c r="U6" s="558"/>
      <c r="V6" s="558"/>
      <c r="W6" s="558"/>
      <c r="X6" s="558"/>
      <c r="Y6" s="558"/>
      <c r="Z6" s="558"/>
      <c r="AA6" s="558"/>
      <c r="AB6" s="558"/>
      <c r="AC6" s="558"/>
      <c r="AD6" s="558"/>
      <c r="AE6" s="559"/>
      <c r="AF6" s="557" t="s">
        <v>473</v>
      </c>
      <c r="AG6" s="558"/>
      <c r="AH6" s="558"/>
      <c r="AI6" s="558"/>
      <c r="AJ6" s="558"/>
      <c r="AK6" s="558"/>
      <c r="AL6" s="558"/>
      <c r="AM6" s="558"/>
      <c r="AN6" s="558"/>
      <c r="AO6" s="558"/>
      <c r="AP6" s="558"/>
      <c r="AQ6" s="558"/>
      <c r="AR6" s="558"/>
      <c r="AS6" s="559"/>
      <c r="AT6" s="557" t="s">
        <v>601</v>
      </c>
      <c r="AU6" s="558"/>
      <c r="AV6" s="558"/>
      <c r="AW6" s="558"/>
      <c r="AX6" s="558"/>
      <c r="AY6" s="558"/>
      <c r="AZ6" s="558"/>
      <c r="BA6" s="558"/>
      <c r="BB6" s="558"/>
      <c r="BC6" s="558"/>
      <c r="BD6" s="558"/>
      <c r="BE6" s="558"/>
      <c r="BF6" s="559"/>
    </row>
    <row r="7" spans="1:60" s="546" customFormat="1">
      <c r="B7" s="561" t="s">
        <v>303</v>
      </c>
      <c r="C7" s="562" t="s">
        <v>304</v>
      </c>
      <c r="D7" s="563" t="s">
        <v>305</v>
      </c>
      <c r="E7" s="564" t="s">
        <v>306</v>
      </c>
      <c r="F7" s="564" t="s">
        <v>308</v>
      </c>
      <c r="G7" s="564" t="s">
        <v>308</v>
      </c>
      <c r="H7" s="564" t="s">
        <v>309</v>
      </c>
      <c r="I7" s="564" t="s">
        <v>310</v>
      </c>
      <c r="J7" s="564" t="s">
        <v>311</v>
      </c>
      <c r="K7" s="564" t="s">
        <v>312</v>
      </c>
      <c r="L7" s="564" t="s">
        <v>313</v>
      </c>
      <c r="M7" s="564" t="s">
        <v>314</v>
      </c>
      <c r="N7" s="564" t="s">
        <v>315</v>
      </c>
      <c r="O7" s="564" t="s">
        <v>316</v>
      </c>
      <c r="P7" s="564" t="s">
        <v>451</v>
      </c>
      <c r="Q7" s="565" t="s">
        <v>374</v>
      </c>
      <c r="R7" s="563" t="s">
        <v>305</v>
      </c>
      <c r="S7" s="564" t="s">
        <v>306</v>
      </c>
      <c r="T7" s="564" t="s">
        <v>308</v>
      </c>
      <c r="U7" s="564" t="s">
        <v>308</v>
      </c>
      <c r="V7" s="564" t="s">
        <v>309</v>
      </c>
      <c r="W7" s="564" t="s">
        <v>310</v>
      </c>
      <c r="X7" s="564" t="s">
        <v>311</v>
      </c>
      <c r="Y7" s="564" t="s">
        <v>312</v>
      </c>
      <c r="Z7" s="564" t="s">
        <v>313</v>
      </c>
      <c r="AA7" s="564" t="s">
        <v>314</v>
      </c>
      <c r="AB7" s="564" t="s">
        <v>315</v>
      </c>
      <c r="AC7" s="564" t="s">
        <v>316</v>
      </c>
      <c r="AD7" s="564" t="s">
        <v>523</v>
      </c>
      <c r="AE7" s="565" t="s">
        <v>474</v>
      </c>
      <c r="AF7" s="563" t="s">
        <v>305</v>
      </c>
      <c r="AG7" s="564" t="s">
        <v>306</v>
      </c>
      <c r="AH7" s="564" t="s">
        <v>308</v>
      </c>
      <c r="AI7" s="564" t="s">
        <v>308</v>
      </c>
      <c r="AJ7" s="564" t="s">
        <v>309</v>
      </c>
      <c r="AK7" s="564" t="s">
        <v>310</v>
      </c>
      <c r="AL7" s="564" t="s">
        <v>311</v>
      </c>
      <c r="AM7" s="564" t="s">
        <v>312</v>
      </c>
      <c r="AN7" s="564" t="s">
        <v>313</v>
      </c>
      <c r="AO7" s="564" t="s">
        <v>314</v>
      </c>
      <c r="AP7" s="564" t="s">
        <v>315</v>
      </c>
      <c r="AQ7" s="564" t="s">
        <v>316</v>
      </c>
      <c r="AR7" s="564" t="s">
        <v>544</v>
      </c>
      <c r="AS7" s="565" t="s">
        <v>475</v>
      </c>
      <c r="AT7" s="563" t="s">
        <v>305</v>
      </c>
      <c r="AU7" s="564" t="s">
        <v>306</v>
      </c>
      <c r="AV7" s="564" t="s">
        <v>307</v>
      </c>
      <c r="AW7" s="564" t="s">
        <v>308</v>
      </c>
      <c r="AX7" s="564" t="s">
        <v>309</v>
      </c>
      <c r="AY7" s="564" t="s">
        <v>310</v>
      </c>
      <c r="AZ7" s="564" t="s">
        <v>311</v>
      </c>
      <c r="BA7" s="564" t="s">
        <v>312</v>
      </c>
      <c r="BB7" s="564" t="s">
        <v>313</v>
      </c>
      <c r="BC7" s="564" t="s">
        <v>314</v>
      </c>
      <c r="BD7" s="564" t="s">
        <v>315</v>
      </c>
      <c r="BE7" s="564" t="s">
        <v>316</v>
      </c>
      <c r="BF7" s="565" t="s">
        <v>602</v>
      </c>
    </row>
    <row r="8" spans="1:60">
      <c r="A8" s="566"/>
      <c r="B8" s="546" t="s">
        <v>317</v>
      </c>
      <c r="C8" s="567" t="s">
        <v>235</v>
      </c>
      <c r="D8" s="568">
        <v>1668273</v>
      </c>
      <c r="E8" s="569">
        <v>1794701</v>
      </c>
      <c r="F8" s="569">
        <v>1781585</v>
      </c>
      <c r="G8" s="569">
        <v>1799261.9934080001</v>
      </c>
      <c r="H8" s="569">
        <v>1736905.1494</v>
      </c>
      <c r="I8" s="569">
        <v>1747816</v>
      </c>
      <c r="J8" s="569">
        <v>1737520.4503090023</v>
      </c>
      <c r="K8" s="569">
        <v>1717045</v>
      </c>
      <c r="L8" s="569">
        <v>1717205</v>
      </c>
      <c r="M8" s="569">
        <v>1698689.0567960001</v>
      </c>
      <c r="N8" s="569">
        <v>1684185</v>
      </c>
      <c r="O8" s="569">
        <v>1671626.9839899994</v>
      </c>
      <c r="P8" s="569">
        <v>-587092.6339030005</v>
      </c>
      <c r="Q8" s="570">
        <v>20167721</v>
      </c>
      <c r="R8" s="568">
        <v>1619456</v>
      </c>
      <c r="S8" s="569">
        <v>1961186</v>
      </c>
      <c r="T8" s="569">
        <v>2311876</v>
      </c>
      <c r="U8" s="569">
        <v>2033768</v>
      </c>
      <c r="V8" s="569">
        <v>2091005</v>
      </c>
      <c r="W8" s="569">
        <v>2041320.6989439991</v>
      </c>
      <c r="X8" s="569">
        <v>2029100.2254799965</v>
      </c>
      <c r="Y8" s="569">
        <v>2016406.2402379995</v>
      </c>
      <c r="Z8" s="569">
        <v>2027166.7263100003</v>
      </c>
      <c r="AA8" s="569">
        <v>2039996.4968520012</v>
      </c>
      <c r="AB8" s="569">
        <v>2053648.216616</v>
      </c>
      <c r="AC8" s="569">
        <v>2065497.6089399999</v>
      </c>
      <c r="AD8" s="569">
        <v>0</v>
      </c>
      <c r="AE8" s="570">
        <v>25355552</v>
      </c>
      <c r="AF8" s="568">
        <v>1953150.2099999997</v>
      </c>
      <c r="AG8" s="569">
        <v>1964192.0799999996</v>
      </c>
      <c r="AH8" s="569">
        <v>1975151.0699999998</v>
      </c>
      <c r="AI8" s="569">
        <v>1974782.7200000014</v>
      </c>
      <c r="AJ8" s="569">
        <v>1961415.29</v>
      </c>
      <c r="AK8" s="569">
        <v>1960632.5200000005</v>
      </c>
      <c r="AL8" s="569">
        <v>1981893.74</v>
      </c>
      <c r="AM8" s="569">
        <v>1974631.79</v>
      </c>
      <c r="AN8" s="569">
        <v>1993331.0399999991</v>
      </c>
      <c r="AO8" s="569">
        <v>2005807.9900000028</v>
      </c>
      <c r="AP8" s="569">
        <v>2091533.9899999998</v>
      </c>
      <c r="AQ8" s="569">
        <v>2095104.2700000005</v>
      </c>
      <c r="AR8" s="569">
        <v>0</v>
      </c>
      <c r="AS8" s="570">
        <v>23931626.710000001</v>
      </c>
      <c r="AT8" s="568">
        <v>2102351.7200000002</v>
      </c>
      <c r="AU8" s="569">
        <v>2143335.4300000002</v>
      </c>
      <c r="AV8" s="569">
        <v>2172712.4999999995</v>
      </c>
      <c r="AW8" s="569">
        <v>2171109.9500000002</v>
      </c>
      <c r="AX8" s="569">
        <v>2194168.8999999994</v>
      </c>
      <c r="AY8" s="569">
        <v>2187683.2000000007</v>
      </c>
      <c r="AZ8" s="569">
        <v>2248143.3400000017</v>
      </c>
      <c r="BA8" s="569">
        <v>2308201.92</v>
      </c>
      <c r="BB8" s="569">
        <v>2284271.6900000004</v>
      </c>
      <c r="BC8" s="569">
        <f>1860640.78333333</f>
        <v>1860640.7833333299</v>
      </c>
      <c r="BD8" s="569">
        <v>1860640.7833333302</v>
      </c>
      <c r="BE8" s="569">
        <v>1860640.7833333302</v>
      </c>
      <c r="BF8" s="570">
        <v>25393900.999999993</v>
      </c>
      <c r="BH8" s="553"/>
    </row>
    <row r="9" spans="1:60">
      <c r="A9" s="566"/>
      <c r="B9" s="546" t="s">
        <v>318</v>
      </c>
      <c r="C9" s="567" t="s">
        <v>236</v>
      </c>
      <c r="D9" s="568">
        <v>48395</v>
      </c>
      <c r="E9" s="569">
        <v>60519</v>
      </c>
      <c r="F9" s="569">
        <v>66548</v>
      </c>
      <c r="G9" s="569">
        <v>63768.933103999996</v>
      </c>
      <c r="H9" s="569">
        <v>65815</v>
      </c>
      <c r="I9" s="569">
        <v>67951</v>
      </c>
      <c r="J9" s="569">
        <v>70670</v>
      </c>
      <c r="K9" s="569">
        <v>69878</v>
      </c>
      <c r="L9" s="569">
        <v>67569</v>
      </c>
      <c r="M9" s="569">
        <v>71499.765483999974</v>
      </c>
      <c r="N9" s="569">
        <v>78658</v>
      </c>
      <c r="O9" s="569">
        <v>96713.546721999999</v>
      </c>
      <c r="P9" s="569">
        <v>-40329.245310000028</v>
      </c>
      <c r="Q9" s="570">
        <v>787656</v>
      </c>
      <c r="R9" s="568">
        <v>49314</v>
      </c>
      <c r="S9" s="569">
        <v>76568</v>
      </c>
      <c r="T9" s="569">
        <v>102210</v>
      </c>
      <c r="U9" s="569">
        <v>83680</v>
      </c>
      <c r="V9" s="569">
        <v>125694</v>
      </c>
      <c r="W9" s="569">
        <v>251619.71755200002</v>
      </c>
      <c r="X9" s="569">
        <v>86223.774309999979</v>
      </c>
      <c r="Y9" s="569">
        <v>102679.74138000008</v>
      </c>
      <c r="Z9" s="569">
        <v>85925.261129999999</v>
      </c>
      <c r="AA9" s="569">
        <v>81595.245985000045</v>
      </c>
      <c r="AB9" s="569">
        <v>391317.39177999989</v>
      </c>
      <c r="AC9" s="569">
        <v>206917.18364</v>
      </c>
      <c r="AD9" s="569">
        <v>0</v>
      </c>
      <c r="AE9" s="570">
        <v>689238</v>
      </c>
      <c r="AF9" s="568">
        <v>65306.219999999994</v>
      </c>
      <c r="AG9" s="569">
        <v>63558.649999999994</v>
      </c>
      <c r="AH9" s="569">
        <v>63608.62</v>
      </c>
      <c r="AI9" s="569">
        <v>63692.99</v>
      </c>
      <c r="AJ9" s="569">
        <v>64056.979999999989</v>
      </c>
      <c r="AK9" s="569">
        <v>65562.449999999983</v>
      </c>
      <c r="AL9" s="569">
        <v>66294.830000000045</v>
      </c>
      <c r="AM9" s="569">
        <v>66035.119999999981</v>
      </c>
      <c r="AN9" s="569">
        <v>66432.860000000044</v>
      </c>
      <c r="AO9" s="569">
        <v>66807.999999999782</v>
      </c>
      <c r="AP9" s="569">
        <v>67600.910000000018</v>
      </c>
      <c r="AQ9" s="569">
        <v>67583.87999999999</v>
      </c>
      <c r="AR9" s="569">
        <v>0</v>
      </c>
      <c r="AS9" s="570">
        <v>786541.50999999978</v>
      </c>
      <c r="AT9" s="568">
        <v>66937.099999999991</v>
      </c>
      <c r="AU9" s="569">
        <v>67908.089999999982</v>
      </c>
      <c r="AV9" s="569">
        <v>68667.459999999977</v>
      </c>
      <c r="AW9" s="569">
        <v>68118.12999999999</v>
      </c>
      <c r="AX9" s="569">
        <v>68618.570000000007</v>
      </c>
      <c r="AY9" s="569">
        <v>68897.689999999959</v>
      </c>
      <c r="AZ9" s="569">
        <v>70321.379999999961</v>
      </c>
      <c r="BA9" s="569">
        <v>71802.33</v>
      </c>
      <c r="BB9" s="569">
        <v>73308.809999999954</v>
      </c>
      <c r="BC9" s="569">
        <v>65984.539999999921</v>
      </c>
      <c r="BD9" s="569">
        <v>65984.539999999921</v>
      </c>
      <c r="BE9" s="569">
        <v>65984.539999999921</v>
      </c>
      <c r="BF9" s="570">
        <v>822533.17999999959</v>
      </c>
      <c r="BH9" s="553"/>
    </row>
    <row r="10" spans="1:60">
      <c r="A10" s="566"/>
      <c r="B10" s="546" t="s">
        <v>319</v>
      </c>
      <c r="C10" s="567" t="s">
        <v>237</v>
      </c>
      <c r="D10" s="568">
        <v>0</v>
      </c>
      <c r="E10" s="569">
        <v>400</v>
      </c>
      <c r="F10" s="569">
        <v>0</v>
      </c>
      <c r="G10" s="569">
        <v>0</v>
      </c>
      <c r="H10" s="569">
        <v>0</v>
      </c>
      <c r="I10" s="569">
        <v>0</v>
      </c>
      <c r="J10" s="569">
        <v>0</v>
      </c>
      <c r="K10" s="569">
        <v>0</v>
      </c>
      <c r="L10" s="569">
        <v>0</v>
      </c>
      <c r="M10" s="569">
        <v>0</v>
      </c>
      <c r="N10" s="569">
        <v>0</v>
      </c>
      <c r="O10" s="569">
        <v>0</v>
      </c>
      <c r="P10" s="569">
        <v>-400</v>
      </c>
      <c r="Q10" s="570">
        <v>0</v>
      </c>
      <c r="R10" s="568">
        <v>0</v>
      </c>
      <c r="S10" s="569">
        <v>0</v>
      </c>
      <c r="T10" s="569">
        <v>0</v>
      </c>
      <c r="U10" s="569">
        <v>0</v>
      </c>
      <c r="V10" s="569">
        <v>0</v>
      </c>
      <c r="W10" s="569">
        <v>0</v>
      </c>
      <c r="X10" s="569">
        <v>0</v>
      </c>
      <c r="Y10" s="569">
        <v>0</v>
      </c>
      <c r="Z10" s="569">
        <v>0</v>
      </c>
      <c r="AA10" s="569">
        <v>0</v>
      </c>
      <c r="AB10" s="569">
        <v>0</v>
      </c>
      <c r="AC10" s="569">
        <v>0</v>
      </c>
      <c r="AD10" s="569">
        <v>0</v>
      </c>
      <c r="AE10" s="570">
        <v>0</v>
      </c>
      <c r="AF10" s="568">
        <v>0</v>
      </c>
      <c r="AG10" s="569">
        <v>0</v>
      </c>
      <c r="AH10" s="569">
        <v>0</v>
      </c>
      <c r="AI10" s="569">
        <v>0</v>
      </c>
      <c r="AJ10" s="569">
        <v>0</v>
      </c>
      <c r="AK10" s="569">
        <v>0</v>
      </c>
      <c r="AL10" s="569">
        <v>0</v>
      </c>
      <c r="AM10" s="569">
        <v>0</v>
      </c>
      <c r="AN10" s="569">
        <v>0</v>
      </c>
      <c r="AO10" s="569">
        <v>0</v>
      </c>
      <c r="AP10" s="569">
        <v>0</v>
      </c>
      <c r="AQ10" s="569">
        <v>0</v>
      </c>
      <c r="AR10" s="569">
        <v>0</v>
      </c>
      <c r="AS10" s="570">
        <v>0</v>
      </c>
      <c r="AT10" s="568">
        <v>0</v>
      </c>
      <c r="AU10" s="569">
        <v>0</v>
      </c>
      <c r="AV10" s="569">
        <v>0</v>
      </c>
      <c r="AW10" s="569">
        <v>0</v>
      </c>
      <c r="AX10" s="569">
        <v>0</v>
      </c>
      <c r="AY10" s="569">
        <v>0</v>
      </c>
      <c r="AZ10" s="569">
        <v>0</v>
      </c>
      <c r="BA10" s="569">
        <v>0</v>
      </c>
      <c r="BB10" s="569">
        <v>52323.87</v>
      </c>
      <c r="BC10" s="569">
        <v>4.3333333332460221E-2</v>
      </c>
      <c r="BD10" s="569">
        <v>4.3333333332460221E-2</v>
      </c>
      <c r="BE10" s="569">
        <v>4.3333333332460221E-2</v>
      </c>
      <c r="BF10" s="570">
        <v>52324</v>
      </c>
      <c r="BH10" s="553"/>
    </row>
    <row r="11" spans="1:60">
      <c r="A11" s="566"/>
      <c r="B11" s="546" t="s">
        <v>320</v>
      </c>
      <c r="C11" s="567" t="s">
        <v>238</v>
      </c>
      <c r="D11" s="568">
        <v>0</v>
      </c>
      <c r="E11" s="569">
        <v>0</v>
      </c>
      <c r="F11" s="569">
        <v>0</v>
      </c>
      <c r="G11" s="569">
        <v>0</v>
      </c>
      <c r="H11" s="569">
        <v>0</v>
      </c>
      <c r="I11" s="569">
        <v>0</v>
      </c>
      <c r="J11" s="569">
        <v>0</v>
      </c>
      <c r="K11" s="569">
        <v>0</v>
      </c>
      <c r="L11" s="569">
        <v>0</v>
      </c>
      <c r="M11" s="569">
        <v>0</v>
      </c>
      <c r="N11" s="569">
        <v>0</v>
      </c>
      <c r="O11" s="569">
        <v>0</v>
      </c>
      <c r="P11" s="569">
        <v>0</v>
      </c>
      <c r="Q11" s="570">
        <v>0</v>
      </c>
      <c r="R11" s="568">
        <v>0</v>
      </c>
      <c r="S11" s="569">
        <v>0</v>
      </c>
      <c r="T11" s="569">
        <v>0</v>
      </c>
      <c r="U11" s="569">
        <v>0</v>
      </c>
      <c r="V11" s="569">
        <v>0</v>
      </c>
      <c r="W11" s="569">
        <v>0</v>
      </c>
      <c r="X11" s="569">
        <v>0</v>
      </c>
      <c r="Y11" s="569">
        <v>0</v>
      </c>
      <c r="Z11" s="569">
        <v>0</v>
      </c>
      <c r="AA11" s="569">
        <v>0</v>
      </c>
      <c r="AB11" s="569">
        <v>0</v>
      </c>
      <c r="AC11" s="569">
        <v>0</v>
      </c>
      <c r="AD11" s="569">
        <v>0</v>
      </c>
      <c r="AE11" s="570">
        <v>0</v>
      </c>
      <c r="AF11" s="568">
        <v>0</v>
      </c>
      <c r="AG11" s="569">
        <v>0</v>
      </c>
      <c r="AH11" s="569">
        <v>0</v>
      </c>
      <c r="AI11" s="569">
        <v>0</v>
      </c>
      <c r="AJ11" s="569">
        <v>0</v>
      </c>
      <c r="AK11" s="569">
        <v>0</v>
      </c>
      <c r="AL11" s="569">
        <v>0</v>
      </c>
      <c r="AM11" s="569">
        <v>0</v>
      </c>
      <c r="AN11" s="569">
        <v>0</v>
      </c>
      <c r="AO11" s="569">
        <v>0</v>
      </c>
      <c r="AP11" s="569">
        <v>0</v>
      </c>
      <c r="AQ11" s="569">
        <v>0</v>
      </c>
      <c r="AR11" s="569">
        <v>0</v>
      </c>
      <c r="AS11" s="570">
        <v>0</v>
      </c>
      <c r="AT11" s="568">
        <v>0</v>
      </c>
      <c r="AU11" s="569">
        <v>0</v>
      </c>
      <c r="AV11" s="569">
        <v>0</v>
      </c>
      <c r="AW11" s="569">
        <v>0</v>
      </c>
      <c r="AX11" s="569">
        <v>0</v>
      </c>
      <c r="AY11" s="569">
        <v>0</v>
      </c>
      <c r="AZ11" s="569">
        <v>0</v>
      </c>
      <c r="BA11" s="569">
        <v>0</v>
      </c>
      <c r="BB11" s="569">
        <v>0</v>
      </c>
      <c r="BC11" s="569">
        <v>0</v>
      </c>
      <c r="BD11" s="569">
        <v>0</v>
      </c>
      <c r="BE11" s="569">
        <v>0</v>
      </c>
      <c r="BF11" s="570">
        <v>0</v>
      </c>
      <c r="BH11" s="553"/>
    </row>
    <row r="12" spans="1:60">
      <c r="A12" s="566"/>
      <c r="B12" s="546" t="s">
        <v>321</v>
      </c>
      <c r="C12" s="567" t="s">
        <v>239</v>
      </c>
      <c r="D12" s="568">
        <v>0</v>
      </c>
      <c r="E12" s="569">
        <v>5799</v>
      </c>
      <c r="F12" s="569">
        <v>0</v>
      </c>
      <c r="G12" s="569">
        <v>-582</v>
      </c>
      <c r="H12" s="569">
        <v>-881</v>
      </c>
      <c r="I12" s="569">
        <v>1108</v>
      </c>
      <c r="J12" s="569">
        <v>481</v>
      </c>
      <c r="K12" s="569">
        <v>279</v>
      </c>
      <c r="L12" s="569">
        <v>-500</v>
      </c>
      <c r="M12" s="569">
        <v>211.01653199999987</v>
      </c>
      <c r="N12" s="569">
        <v>95</v>
      </c>
      <c r="O12" s="569">
        <v>220.89759300000003</v>
      </c>
      <c r="P12" s="569">
        <v>220.89759300000003</v>
      </c>
      <c r="Q12" s="570">
        <v>7479</v>
      </c>
      <c r="R12" s="568">
        <v>13</v>
      </c>
      <c r="S12" s="569">
        <v>182</v>
      </c>
      <c r="T12" s="569">
        <v>156</v>
      </c>
      <c r="U12" s="569">
        <v>107</v>
      </c>
      <c r="V12" s="569">
        <v>349</v>
      </c>
      <c r="W12" s="569">
        <v>307.852464</v>
      </c>
      <c r="X12" s="569">
        <v>194.35367999999991</v>
      </c>
      <c r="Y12" s="569">
        <v>274.91702999999973</v>
      </c>
      <c r="Z12" s="569">
        <v>188.91855000000012</v>
      </c>
      <c r="AA12" s="569">
        <v>468.10943399999951</v>
      </c>
      <c r="AB12" s="569">
        <v>2427.8398139999999</v>
      </c>
      <c r="AC12" s="569">
        <v>33.438079999999992</v>
      </c>
      <c r="AD12" s="569">
        <v>0</v>
      </c>
      <c r="AE12" s="570">
        <v>1000</v>
      </c>
      <c r="AF12" s="568">
        <v>0</v>
      </c>
      <c r="AG12" s="569">
        <v>0</v>
      </c>
      <c r="AH12" s="569">
        <v>0</v>
      </c>
      <c r="AI12" s="569">
        <v>0</v>
      </c>
      <c r="AJ12" s="569">
        <v>1943.3199999999997</v>
      </c>
      <c r="AK12" s="569">
        <v>0</v>
      </c>
      <c r="AL12" s="569">
        <v>0</v>
      </c>
      <c r="AM12" s="569">
        <v>446.09999999999991</v>
      </c>
      <c r="AN12" s="569">
        <v>-0.1049999999999045</v>
      </c>
      <c r="AO12" s="569">
        <v>-0.1049999999998666</v>
      </c>
      <c r="AP12" s="569">
        <v>-0.10499999999979082</v>
      </c>
      <c r="AQ12" s="569">
        <v>383.00000000000006</v>
      </c>
      <c r="AR12" s="569">
        <v>0</v>
      </c>
      <c r="AS12" s="570">
        <v>2772.1049999999996</v>
      </c>
      <c r="AT12" s="568">
        <v>0</v>
      </c>
      <c r="AU12" s="569">
        <v>129.11000000000004</v>
      </c>
      <c r="AV12" s="569">
        <v>36.720000000000006</v>
      </c>
      <c r="AW12" s="569">
        <v>0</v>
      </c>
      <c r="AX12" s="569">
        <v>619.84</v>
      </c>
      <c r="AY12" s="569">
        <v>0</v>
      </c>
      <c r="AZ12" s="569">
        <v>0</v>
      </c>
      <c r="BA12" s="569">
        <v>0</v>
      </c>
      <c r="BB12" s="569">
        <v>936.78</v>
      </c>
      <c r="BC12" s="569">
        <v>0.18333333333331817</v>
      </c>
      <c r="BD12" s="569">
        <v>0.18333333333331817</v>
      </c>
      <c r="BE12" s="569">
        <v>0.18333333333331817</v>
      </c>
      <c r="BF12" s="570">
        <v>1723</v>
      </c>
      <c r="BH12" s="553"/>
    </row>
    <row r="13" spans="1:60">
      <c r="A13" s="566"/>
      <c r="B13" s="546" t="s">
        <v>322</v>
      </c>
      <c r="C13" s="567" t="s">
        <v>240</v>
      </c>
      <c r="D13" s="568">
        <v>0</v>
      </c>
      <c r="E13" s="569">
        <v>21779</v>
      </c>
      <c r="F13" s="569">
        <v>708</v>
      </c>
      <c r="G13" s="569">
        <v>840</v>
      </c>
      <c r="H13" s="569">
        <v>470</v>
      </c>
      <c r="I13" s="569">
        <v>74708</v>
      </c>
      <c r="J13" s="569">
        <v>15505</v>
      </c>
      <c r="K13" s="569">
        <v>7152</v>
      </c>
      <c r="L13" s="569">
        <v>44596</v>
      </c>
      <c r="M13" s="569">
        <v>397.25111199999651</v>
      </c>
      <c r="N13" s="569">
        <v>28484</v>
      </c>
      <c r="O13" s="569">
        <v>700.39997699999981</v>
      </c>
      <c r="P13" s="569">
        <v>700.39997699999981</v>
      </c>
      <c r="Q13" s="570">
        <v>227600</v>
      </c>
      <c r="R13" s="568">
        <v>21570</v>
      </c>
      <c r="S13" s="569">
        <v>45055</v>
      </c>
      <c r="T13" s="569">
        <v>2885</v>
      </c>
      <c r="U13" s="569">
        <v>18108</v>
      </c>
      <c r="V13" s="569">
        <v>6196</v>
      </c>
      <c r="W13" s="569">
        <v>63881.588704000016</v>
      </c>
      <c r="X13" s="569">
        <v>10543.432529999973</v>
      </c>
      <c r="Y13" s="569">
        <v>533.64382199998477</v>
      </c>
      <c r="Z13" s="569">
        <v>0</v>
      </c>
      <c r="AA13" s="569">
        <v>68024.934441000005</v>
      </c>
      <c r="AB13" s="569">
        <v>334.32370399999996</v>
      </c>
      <c r="AC13" s="569">
        <v>6222.9304800000009</v>
      </c>
      <c r="AD13" s="569">
        <v>0</v>
      </c>
      <c r="AE13" s="570">
        <v>99000</v>
      </c>
      <c r="AF13" s="568">
        <v>0</v>
      </c>
      <c r="AG13" s="569">
        <v>0</v>
      </c>
      <c r="AH13" s="569">
        <v>0</v>
      </c>
      <c r="AI13" s="569">
        <v>0</v>
      </c>
      <c r="AJ13" s="569">
        <v>0</v>
      </c>
      <c r="AK13" s="569">
        <v>0</v>
      </c>
      <c r="AL13" s="569">
        <v>0</v>
      </c>
      <c r="AM13" s="569">
        <v>0</v>
      </c>
      <c r="AN13" s="569">
        <v>0</v>
      </c>
      <c r="AO13" s="569">
        <v>0</v>
      </c>
      <c r="AP13" s="569">
        <v>0</v>
      </c>
      <c r="AQ13" s="569">
        <v>0</v>
      </c>
      <c r="AR13" s="569">
        <v>0</v>
      </c>
      <c r="AS13" s="570">
        <v>0</v>
      </c>
      <c r="AT13" s="568">
        <v>0</v>
      </c>
      <c r="AU13" s="569">
        <v>0</v>
      </c>
      <c r="AV13" s="569">
        <v>0</v>
      </c>
      <c r="AW13" s="569">
        <v>0</v>
      </c>
      <c r="AX13" s="569">
        <v>3350.1999999999989</v>
      </c>
      <c r="AY13" s="569">
        <v>0</v>
      </c>
      <c r="AZ13" s="569">
        <v>0</v>
      </c>
      <c r="BA13" s="569">
        <v>-4.0000000000054568E-2</v>
      </c>
      <c r="BB13" s="569">
        <v>7569.0000000000018</v>
      </c>
      <c r="BC13" s="569">
        <v>-5.3333333333284827E-2</v>
      </c>
      <c r="BD13" s="569">
        <v>-5.3333333333284827E-2</v>
      </c>
      <c r="BE13" s="569">
        <v>-5.3333333333284827E-2</v>
      </c>
      <c r="BF13" s="570">
        <v>10919</v>
      </c>
      <c r="BH13" s="553"/>
    </row>
    <row r="14" spans="1:60">
      <c r="A14" s="566"/>
      <c r="B14" s="546" t="s">
        <v>323</v>
      </c>
      <c r="C14" s="567" t="s">
        <v>241</v>
      </c>
      <c r="D14" s="568">
        <v>0</v>
      </c>
      <c r="E14" s="569">
        <v>0</v>
      </c>
      <c r="F14" s="569">
        <v>0</v>
      </c>
      <c r="G14" s="569">
        <v>0</v>
      </c>
      <c r="H14" s="569">
        <v>0</v>
      </c>
      <c r="I14" s="569">
        <v>0</v>
      </c>
      <c r="J14" s="569">
        <v>0</v>
      </c>
      <c r="K14" s="569">
        <v>0</v>
      </c>
      <c r="L14" s="569">
        <v>0</v>
      </c>
      <c r="M14" s="569">
        <v>0</v>
      </c>
      <c r="N14" s="569">
        <v>0</v>
      </c>
      <c r="O14" s="569"/>
      <c r="P14" s="569">
        <v>22564</v>
      </c>
      <c r="Q14" s="570">
        <v>22564</v>
      </c>
      <c r="R14" s="568">
        <v>0</v>
      </c>
      <c r="S14" s="569">
        <v>0</v>
      </c>
      <c r="T14" s="569">
        <v>0</v>
      </c>
      <c r="U14" s="569"/>
      <c r="V14" s="569">
        <v>0</v>
      </c>
      <c r="W14" s="569">
        <v>0</v>
      </c>
      <c r="X14" s="569">
        <v>0</v>
      </c>
      <c r="Y14" s="569">
        <v>0</v>
      </c>
      <c r="Z14" s="569">
        <v>11165.436250000001</v>
      </c>
      <c r="AA14" s="569">
        <v>0</v>
      </c>
      <c r="AB14" s="569">
        <v>0</v>
      </c>
      <c r="AC14" s="569">
        <v>0</v>
      </c>
      <c r="AD14" s="569">
        <v>0</v>
      </c>
      <c r="AE14" s="570">
        <v>90593</v>
      </c>
      <c r="AF14" s="568">
        <v>1556.19</v>
      </c>
      <c r="AG14" s="569">
        <v>857.44000000000028</v>
      </c>
      <c r="AH14" s="569">
        <v>1929.6900000000003</v>
      </c>
      <c r="AI14" s="569">
        <v>2507.6600000000008</v>
      </c>
      <c r="AJ14" s="569">
        <v>3370.190000000001</v>
      </c>
      <c r="AK14" s="569">
        <v>1395.83</v>
      </c>
      <c r="AL14" s="569">
        <v>1509.7399999999982</v>
      </c>
      <c r="AM14" s="569">
        <v>1417.1300000000003</v>
      </c>
      <c r="AN14" s="569">
        <v>2563.6</v>
      </c>
      <c r="AO14" s="569">
        <v>2450.0000000000009</v>
      </c>
      <c r="AP14" s="569">
        <v>43398.430000000008</v>
      </c>
      <c r="AQ14" s="569">
        <v>3460.3099999999995</v>
      </c>
      <c r="AR14" s="569">
        <v>0</v>
      </c>
      <c r="AS14" s="570">
        <v>66416.210000000006</v>
      </c>
      <c r="AT14" s="568">
        <v>0</v>
      </c>
      <c r="AU14" s="569">
        <v>895.42999999999984</v>
      </c>
      <c r="AV14" s="569">
        <v>428.87000000000012</v>
      </c>
      <c r="AW14" s="569">
        <v>1042.5800000000002</v>
      </c>
      <c r="AX14" s="569">
        <v>2035.0599999999993</v>
      </c>
      <c r="AY14" s="569">
        <v>1233.1500000000003</v>
      </c>
      <c r="AZ14" s="569">
        <v>1322.4500000000012</v>
      </c>
      <c r="BA14" s="569">
        <v>621.13000000000011</v>
      </c>
      <c r="BB14" s="569">
        <v>5893.9499999999989</v>
      </c>
      <c r="BC14" s="569">
        <v>0.12666666666700621</v>
      </c>
      <c r="BD14" s="569">
        <v>0.12666666666700621</v>
      </c>
      <c r="BE14" s="569">
        <v>0.12666666666700621</v>
      </c>
      <c r="BF14" s="570">
        <v>13473</v>
      </c>
      <c r="BH14" s="553"/>
    </row>
    <row r="15" spans="1:60">
      <c r="A15" s="566"/>
      <c r="B15" s="546" t="s">
        <v>324</v>
      </c>
      <c r="C15" s="567" t="s">
        <v>242</v>
      </c>
      <c r="D15" s="568">
        <v>0</v>
      </c>
      <c r="E15" s="569">
        <v>0</v>
      </c>
      <c r="F15" s="569">
        <v>0</v>
      </c>
      <c r="G15" s="569">
        <v>0</v>
      </c>
      <c r="H15" s="569">
        <v>0</v>
      </c>
      <c r="I15" s="569">
        <v>0</v>
      </c>
      <c r="J15" s="569">
        <v>0</v>
      </c>
      <c r="K15" s="569">
        <v>0</v>
      </c>
      <c r="L15" s="569">
        <v>0</v>
      </c>
      <c r="M15" s="569">
        <v>0</v>
      </c>
      <c r="N15" s="569">
        <v>0</v>
      </c>
      <c r="O15" s="569"/>
      <c r="P15" s="569">
        <v>429753</v>
      </c>
      <c r="Q15" s="570">
        <v>429753</v>
      </c>
      <c r="R15" s="568">
        <v>0</v>
      </c>
      <c r="S15" s="569">
        <v>0</v>
      </c>
      <c r="T15" s="569">
        <v>0</v>
      </c>
      <c r="U15" s="569">
        <v>0</v>
      </c>
      <c r="V15" s="569">
        <v>0</v>
      </c>
      <c r="W15" s="569">
        <v>0</v>
      </c>
      <c r="X15" s="569">
        <v>0</v>
      </c>
      <c r="Y15" s="569">
        <v>0</v>
      </c>
      <c r="Z15" s="569">
        <v>0</v>
      </c>
      <c r="AA15" s="569">
        <v>0</v>
      </c>
      <c r="AB15" s="569">
        <v>0</v>
      </c>
      <c r="AC15" s="569">
        <v>0</v>
      </c>
      <c r="AD15" s="569">
        <v>0</v>
      </c>
      <c r="AE15" s="570">
        <v>0</v>
      </c>
      <c r="AF15" s="568">
        <v>0</v>
      </c>
      <c r="AG15" s="569">
        <v>0</v>
      </c>
      <c r="AH15" s="569">
        <v>0</v>
      </c>
      <c r="AI15" s="569">
        <v>0</v>
      </c>
      <c r="AJ15" s="569">
        <v>0</v>
      </c>
      <c r="AK15" s="569">
        <v>0</v>
      </c>
      <c r="AL15" s="569">
        <v>0</v>
      </c>
      <c r="AM15" s="569">
        <v>0</v>
      </c>
      <c r="AN15" s="569">
        <v>0</v>
      </c>
      <c r="AO15" s="569">
        <v>0</v>
      </c>
      <c r="AP15" s="569">
        <v>0</v>
      </c>
      <c r="AQ15" s="569">
        <v>0</v>
      </c>
      <c r="AR15" s="569">
        <v>0</v>
      </c>
      <c r="AS15" s="570">
        <v>0</v>
      </c>
      <c r="AT15" s="568">
        <v>0</v>
      </c>
      <c r="AU15" s="569">
        <v>0</v>
      </c>
      <c r="AV15" s="569">
        <v>0</v>
      </c>
      <c r="AW15" s="569">
        <v>0</v>
      </c>
      <c r="AX15" s="569">
        <v>0</v>
      </c>
      <c r="AY15" s="569">
        <v>0</v>
      </c>
      <c r="AZ15" s="569">
        <v>100</v>
      </c>
      <c r="BA15" s="569">
        <v>0</v>
      </c>
      <c r="BB15" s="569">
        <v>7150</v>
      </c>
      <c r="BC15" s="569">
        <v>0</v>
      </c>
      <c r="BD15" s="569">
        <v>0</v>
      </c>
      <c r="BE15" s="569">
        <v>0</v>
      </c>
      <c r="BF15" s="570">
        <v>7250</v>
      </c>
      <c r="BH15" s="553"/>
    </row>
    <row r="16" spans="1:60">
      <c r="A16" s="566"/>
      <c r="B16" s="546" t="s">
        <v>325</v>
      </c>
      <c r="C16" s="567" t="s">
        <v>326</v>
      </c>
      <c r="D16" s="568">
        <v>0</v>
      </c>
      <c r="E16" s="569">
        <v>0</v>
      </c>
      <c r="F16" s="569">
        <v>0</v>
      </c>
      <c r="G16" s="569">
        <v>0</v>
      </c>
      <c r="H16" s="569">
        <v>0</v>
      </c>
      <c r="I16" s="569">
        <v>0</v>
      </c>
      <c r="J16" s="569">
        <v>0</v>
      </c>
      <c r="K16" s="569">
        <v>0</v>
      </c>
      <c r="L16" s="569">
        <v>0</v>
      </c>
      <c r="M16" s="569">
        <v>0</v>
      </c>
      <c r="N16" s="569">
        <v>0</v>
      </c>
      <c r="O16" s="569"/>
      <c r="P16" s="569">
        <v>69197</v>
      </c>
      <c r="Q16" s="570">
        <v>69197</v>
      </c>
      <c r="R16" s="568">
        <v>0</v>
      </c>
      <c r="S16" s="569">
        <v>0</v>
      </c>
      <c r="T16" s="569">
        <v>0</v>
      </c>
      <c r="U16" s="569">
        <v>0</v>
      </c>
      <c r="V16" s="569">
        <v>0</v>
      </c>
      <c r="W16" s="569">
        <v>0</v>
      </c>
      <c r="X16" s="569">
        <v>0</v>
      </c>
      <c r="Y16" s="569">
        <v>0</v>
      </c>
      <c r="Z16" s="569">
        <v>0</v>
      </c>
      <c r="AA16" s="569">
        <v>0</v>
      </c>
      <c r="AB16" s="569">
        <v>0</v>
      </c>
      <c r="AC16" s="569">
        <v>0</v>
      </c>
      <c r="AD16" s="569">
        <v>0</v>
      </c>
      <c r="AE16" s="570">
        <v>0</v>
      </c>
      <c r="AF16" s="568">
        <v>0</v>
      </c>
      <c r="AG16" s="569">
        <v>0</v>
      </c>
      <c r="AH16" s="569">
        <v>0</v>
      </c>
      <c r="AI16" s="569">
        <v>0</v>
      </c>
      <c r="AJ16" s="569">
        <v>0</v>
      </c>
      <c r="AK16" s="569">
        <v>0</v>
      </c>
      <c r="AL16" s="569">
        <v>0</v>
      </c>
      <c r="AM16" s="569">
        <v>0</v>
      </c>
      <c r="AN16" s="569">
        <v>0</v>
      </c>
      <c r="AO16" s="569">
        <v>0</v>
      </c>
      <c r="AP16" s="569">
        <v>0</v>
      </c>
      <c r="AQ16" s="569">
        <v>0</v>
      </c>
      <c r="AR16" s="569">
        <v>0</v>
      </c>
      <c r="AS16" s="570">
        <v>0</v>
      </c>
      <c r="AT16" s="568">
        <v>0</v>
      </c>
      <c r="AU16" s="569">
        <v>0</v>
      </c>
      <c r="AV16" s="569">
        <v>0</v>
      </c>
      <c r="AW16" s="569">
        <v>0</v>
      </c>
      <c r="AX16" s="569">
        <v>0</v>
      </c>
      <c r="AY16" s="569">
        <v>0</v>
      </c>
      <c r="AZ16" s="569">
        <v>0</v>
      </c>
      <c r="BA16" s="569">
        <v>0</v>
      </c>
      <c r="BB16" s="569">
        <v>0</v>
      </c>
      <c r="BC16" s="569">
        <v>0</v>
      </c>
      <c r="BD16" s="569">
        <v>0</v>
      </c>
      <c r="BE16" s="569">
        <v>0</v>
      </c>
      <c r="BF16" s="570">
        <v>0</v>
      </c>
      <c r="BH16" s="553"/>
    </row>
    <row r="17" spans="1:60">
      <c r="A17" s="566"/>
      <c r="B17" s="546" t="s">
        <v>327</v>
      </c>
      <c r="C17" s="567" t="s">
        <v>243</v>
      </c>
      <c r="D17" s="568">
        <v>190402</v>
      </c>
      <c r="E17" s="569">
        <v>48055</v>
      </c>
      <c r="F17" s="569">
        <v>166967</v>
      </c>
      <c r="G17" s="569">
        <v>29659.438384000001</v>
      </c>
      <c r="H17" s="569">
        <v>30447</v>
      </c>
      <c r="I17" s="569">
        <v>14523</v>
      </c>
      <c r="J17" s="569">
        <v>193949</v>
      </c>
      <c r="K17" s="569">
        <v>62998</v>
      </c>
      <c r="L17" s="569">
        <v>1244730</v>
      </c>
      <c r="M17" s="569">
        <v>203649</v>
      </c>
      <c r="N17" s="569">
        <v>61817</v>
      </c>
      <c r="O17" s="569">
        <v>41805.305537</v>
      </c>
      <c r="P17" s="569">
        <v>411243.25607899996</v>
      </c>
      <c r="Q17" s="570">
        <v>2700245</v>
      </c>
      <c r="R17" s="568">
        <v>54552</v>
      </c>
      <c r="S17" s="569">
        <v>195201</v>
      </c>
      <c r="T17" s="569">
        <v>8702</v>
      </c>
      <c r="U17" s="569">
        <v>53407</v>
      </c>
      <c r="V17" s="569">
        <v>110226</v>
      </c>
      <c r="W17" s="569">
        <v>6109.3287999999993</v>
      </c>
      <c r="X17" s="569">
        <v>132849.89091000002</v>
      </c>
      <c r="Y17" s="569">
        <v>940536.00836000009</v>
      </c>
      <c r="Z17" s="569">
        <v>185463.83889000001</v>
      </c>
      <c r="AA17" s="569">
        <v>152195.747554</v>
      </c>
      <c r="AB17" s="569">
        <v>456076.710838</v>
      </c>
      <c r="AC17" s="569">
        <v>11804.00506</v>
      </c>
      <c r="AD17" s="569">
        <v>1470282.2600000012</v>
      </c>
      <c r="AE17" s="570">
        <v>3735418</v>
      </c>
      <c r="AF17" s="568">
        <v>184285.20000000007</v>
      </c>
      <c r="AG17" s="569">
        <v>237128.08999999997</v>
      </c>
      <c r="AH17" s="569">
        <v>349919.18000000017</v>
      </c>
      <c r="AI17" s="569">
        <v>494670.09999999992</v>
      </c>
      <c r="AJ17" s="569">
        <v>284423.57999999967</v>
      </c>
      <c r="AK17" s="569">
        <v>219560.5</v>
      </c>
      <c r="AL17" s="569">
        <v>351075.94000000006</v>
      </c>
      <c r="AM17" s="569">
        <v>491846.85000000027</v>
      </c>
      <c r="AN17" s="569">
        <v>315484.61000000004</v>
      </c>
      <c r="AO17" s="569">
        <v>207363.03</v>
      </c>
      <c r="AP17" s="569">
        <v>413643.17000000004</v>
      </c>
      <c r="AQ17" s="569">
        <v>320636.84999999974</v>
      </c>
      <c r="AR17" s="569">
        <v>1475277.0000000005</v>
      </c>
      <c r="AS17" s="570">
        <v>5345313.0999999996</v>
      </c>
      <c r="AT17" s="568">
        <v>133557.27999999997</v>
      </c>
      <c r="AU17" s="569">
        <v>308533.84999999998</v>
      </c>
      <c r="AV17" s="569">
        <v>293181.81999999995</v>
      </c>
      <c r="AW17" s="569">
        <v>335786.24999999994</v>
      </c>
      <c r="AX17" s="569">
        <v>340700.03999999992</v>
      </c>
      <c r="AY17" s="569">
        <v>1050653.7800000005</v>
      </c>
      <c r="AZ17" s="569">
        <v>142553.23999999976</v>
      </c>
      <c r="BA17" s="569">
        <v>823769.61000000057</v>
      </c>
      <c r="BB17" s="569">
        <v>678950.87</v>
      </c>
      <c r="BC17" s="569">
        <v>1601312.3199999994</v>
      </c>
      <c r="BD17" s="569">
        <v>1601312.3199999994</v>
      </c>
      <c r="BE17" s="569">
        <v>1601312.3199999994</v>
      </c>
      <c r="BF17" s="570">
        <v>8911623.6999999993</v>
      </c>
      <c r="BH17" s="553"/>
    </row>
    <row r="18" spans="1:60">
      <c r="A18" s="566"/>
      <c r="B18" s="546" t="s">
        <v>328</v>
      </c>
      <c r="C18" s="567" t="s">
        <v>244</v>
      </c>
      <c r="D18" s="568">
        <v>0</v>
      </c>
      <c r="E18" s="569">
        <v>0</v>
      </c>
      <c r="F18" s="569">
        <v>0</v>
      </c>
      <c r="G18" s="569">
        <v>0</v>
      </c>
      <c r="H18" s="569">
        <v>0</v>
      </c>
      <c r="I18" s="569">
        <v>0</v>
      </c>
      <c r="J18" s="569">
        <v>0</v>
      </c>
      <c r="K18" s="569">
        <v>0</v>
      </c>
      <c r="L18" s="569">
        <v>0</v>
      </c>
      <c r="M18" s="569">
        <v>0</v>
      </c>
      <c r="N18" s="569">
        <v>0</v>
      </c>
      <c r="O18" s="569"/>
      <c r="P18" s="569">
        <v>1</v>
      </c>
      <c r="Q18" s="570">
        <v>0</v>
      </c>
      <c r="R18" s="568">
        <v>0</v>
      </c>
      <c r="S18" s="569">
        <v>0</v>
      </c>
      <c r="T18" s="569">
        <v>0</v>
      </c>
      <c r="U18" s="569">
        <v>0</v>
      </c>
      <c r="V18" s="569">
        <v>0</v>
      </c>
      <c r="W18" s="569">
        <v>0</v>
      </c>
      <c r="X18" s="569">
        <v>0</v>
      </c>
      <c r="Y18" s="569">
        <v>0</v>
      </c>
      <c r="Z18" s="569">
        <v>0</v>
      </c>
      <c r="AA18" s="569">
        <v>0</v>
      </c>
      <c r="AB18" s="569">
        <v>0</v>
      </c>
      <c r="AC18" s="569">
        <v>0</v>
      </c>
      <c r="AD18" s="569">
        <v>0</v>
      </c>
      <c r="AE18" s="570">
        <v>0</v>
      </c>
      <c r="AF18" s="568">
        <v>0</v>
      </c>
      <c r="AG18" s="569">
        <v>0</v>
      </c>
      <c r="AH18" s="569">
        <v>0</v>
      </c>
      <c r="AI18" s="569">
        <v>0</v>
      </c>
      <c r="AJ18" s="569">
        <v>0</v>
      </c>
      <c r="AK18" s="569">
        <v>0</v>
      </c>
      <c r="AL18" s="569">
        <v>0</v>
      </c>
      <c r="AM18" s="569">
        <v>0</v>
      </c>
      <c r="AN18" s="569">
        <v>0</v>
      </c>
      <c r="AO18" s="569">
        <v>0</v>
      </c>
      <c r="AP18" s="569">
        <v>0</v>
      </c>
      <c r="AQ18" s="569">
        <v>0</v>
      </c>
      <c r="AR18" s="569">
        <v>0</v>
      </c>
      <c r="AS18" s="570">
        <v>0</v>
      </c>
      <c r="AT18" s="568">
        <v>0</v>
      </c>
      <c r="AU18" s="569">
        <v>0</v>
      </c>
      <c r="AV18" s="569">
        <v>0</v>
      </c>
      <c r="AW18" s="569">
        <v>0</v>
      </c>
      <c r="AX18" s="569">
        <v>0</v>
      </c>
      <c r="AY18" s="569">
        <v>0</v>
      </c>
      <c r="AZ18" s="569">
        <v>0</v>
      </c>
      <c r="BA18" s="569">
        <v>0</v>
      </c>
      <c r="BB18" s="569">
        <v>0</v>
      </c>
      <c r="BC18" s="569">
        <v>0</v>
      </c>
      <c r="BD18" s="569">
        <v>0</v>
      </c>
      <c r="BE18" s="569">
        <v>0</v>
      </c>
      <c r="BF18" s="570">
        <v>0</v>
      </c>
      <c r="BH18" s="553"/>
    </row>
    <row r="19" spans="1:60">
      <c r="A19" s="566"/>
      <c r="B19" s="546" t="s">
        <v>329</v>
      </c>
      <c r="C19" s="567" t="s">
        <v>330</v>
      </c>
      <c r="D19" s="568">
        <v>0</v>
      </c>
      <c r="E19" s="569">
        <v>0</v>
      </c>
      <c r="F19" s="569">
        <v>0</v>
      </c>
      <c r="G19" s="569">
        <v>0</v>
      </c>
      <c r="H19" s="569">
        <v>0</v>
      </c>
      <c r="I19" s="569">
        <v>0</v>
      </c>
      <c r="J19" s="569">
        <v>0</v>
      </c>
      <c r="K19" s="569">
        <v>0</v>
      </c>
      <c r="L19" s="569">
        <v>0</v>
      </c>
      <c r="M19" s="569">
        <v>0</v>
      </c>
      <c r="N19" s="569">
        <v>0</v>
      </c>
      <c r="O19" s="569"/>
      <c r="P19" s="569">
        <v>0</v>
      </c>
      <c r="Q19" s="570">
        <v>0</v>
      </c>
      <c r="R19" s="568">
        <v>0</v>
      </c>
      <c r="S19" s="569">
        <v>0</v>
      </c>
      <c r="T19" s="569">
        <v>0</v>
      </c>
      <c r="U19" s="569">
        <v>0</v>
      </c>
      <c r="V19" s="569">
        <v>0</v>
      </c>
      <c r="W19" s="569">
        <v>0</v>
      </c>
      <c r="X19" s="569">
        <v>0</v>
      </c>
      <c r="Y19" s="569">
        <v>0</v>
      </c>
      <c r="Z19" s="569">
        <v>0</v>
      </c>
      <c r="AA19" s="569">
        <v>0</v>
      </c>
      <c r="AB19" s="569">
        <v>0</v>
      </c>
      <c r="AC19" s="569">
        <v>0</v>
      </c>
      <c r="AD19" s="569">
        <v>0</v>
      </c>
      <c r="AE19" s="570">
        <v>0</v>
      </c>
      <c r="AF19" s="568">
        <v>0</v>
      </c>
      <c r="AG19" s="569">
        <v>0</v>
      </c>
      <c r="AH19" s="569">
        <v>0</v>
      </c>
      <c r="AI19" s="569">
        <v>0</v>
      </c>
      <c r="AJ19" s="569">
        <v>0</v>
      </c>
      <c r="AK19" s="569">
        <v>0</v>
      </c>
      <c r="AL19" s="569">
        <v>0</v>
      </c>
      <c r="AM19" s="569">
        <v>0</v>
      </c>
      <c r="AN19" s="569">
        <v>0</v>
      </c>
      <c r="AO19" s="569">
        <v>0</v>
      </c>
      <c r="AP19" s="569">
        <v>0</v>
      </c>
      <c r="AQ19" s="569">
        <v>0</v>
      </c>
      <c r="AR19" s="569">
        <v>0</v>
      </c>
      <c r="AS19" s="570">
        <v>0</v>
      </c>
      <c r="AT19" s="568">
        <v>0</v>
      </c>
      <c r="AU19" s="569">
        <v>0</v>
      </c>
      <c r="AV19" s="569">
        <v>0</v>
      </c>
      <c r="AW19" s="569">
        <v>0</v>
      </c>
      <c r="AX19" s="569">
        <v>0</v>
      </c>
      <c r="AY19" s="569">
        <v>0</v>
      </c>
      <c r="AZ19" s="569">
        <v>0</v>
      </c>
      <c r="BA19" s="569">
        <v>0</v>
      </c>
      <c r="BB19" s="569">
        <v>0</v>
      </c>
      <c r="BC19" s="569">
        <v>0</v>
      </c>
      <c r="BD19" s="569">
        <v>0</v>
      </c>
      <c r="BE19" s="569">
        <v>0</v>
      </c>
      <c r="BF19" s="570">
        <v>0</v>
      </c>
      <c r="BH19" s="553"/>
    </row>
    <row r="20" spans="1:60">
      <c r="A20" s="566"/>
      <c r="B20" s="546" t="s">
        <v>331</v>
      </c>
      <c r="C20" s="567" t="s">
        <v>246</v>
      </c>
      <c r="D20" s="568">
        <v>0</v>
      </c>
      <c r="E20" s="569">
        <v>0</v>
      </c>
      <c r="F20" s="569">
        <v>0</v>
      </c>
      <c r="G20" s="569">
        <v>0</v>
      </c>
      <c r="H20" s="569">
        <v>0</v>
      </c>
      <c r="I20" s="569">
        <v>0</v>
      </c>
      <c r="J20" s="569">
        <v>0</v>
      </c>
      <c r="K20" s="569">
        <v>0</v>
      </c>
      <c r="L20" s="569">
        <v>0</v>
      </c>
      <c r="M20" s="569">
        <v>0</v>
      </c>
      <c r="N20" s="569">
        <v>0</v>
      </c>
      <c r="O20" s="569">
        <v>0</v>
      </c>
      <c r="P20" s="569">
        <v>0</v>
      </c>
      <c r="Q20" s="570">
        <v>0</v>
      </c>
      <c r="R20" s="568">
        <v>0</v>
      </c>
      <c r="S20" s="569">
        <v>0</v>
      </c>
      <c r="T20" s="569">
        <v>0</v>
      </c>
      <c r="U20" s="569">
        <v>0</v>
      </c>
      <c r="V20" s="569">
        <v>0</v>
      </c>
      <c r="W20" s="569">
        <v>0</v>
      </c>
      <c r="X20" s="569">
        <v>0</v>
      </c>
      <c r="Y20" s="569">
        <v>0</v>
      </c>
      <c r="Z20" s="569">
        <v>0</v>
      </c>
      <c r="AA20" s="569">
        <v>0</v>
      </c>
      <c r="AB20" s="569">
        <v>0</v>
      </c>
      <c r="AC20" s="569">
        <v>0</v>
      </c>
      <c r="AD20" s="569">
        <v>0</v>
      </c>
      <c r="AE20" s="570">
        <v>0</v>
      </c>
      <c r="AF20" s="568">
        <v>0</v>
      </c>
      <c r="AG20" s="569">
        <v>0</v>
      </c>
      <c r="AH20" s="569">
        <v>0</v>
      </c>
      <c r="AI20" s="569">
        <v>0</v>
      </c>
      <c r="AJ20" s="569">
        <v>0</v>
      </c>
      <c r="AK20" s="569">
        <v>0</v>
      </c>
      <c r="AL20" s="569">
        <v>0</v>
      </c>
      <c r="AM20" s="569">
        <v>0</v>
      </c>
      <c r="AN20" s="569">
        <v>0</v>
      </c>
      <c r="AO20" s="569">
        <v>0</v>
      </c>
      <c r="AP20" s="569">
        <v>0</v>
      </c>
      <c r="AQ20" s="569">
        <v>0</v>
      </c>
      <c r="AR20" s="569">
        <v>0</v>
      </c>
      <c r="AS20" s="570">
        <v>0</v>
      </c>
      <c r="AT20" s="568">
        <v>0</v>
      </c>
      <c r="AU20" s="569">
        <v>0</v>
      </c>
      <c r="AV20" s="569">
        <v>0</v>
      </c>
      <c r="AW20" s="569">
        <v>0</v>
      </c>
      <c r="AX20" s="569">
        <v>0</v>
      </c>
      <c r="AY20" s="569">
        <v>0</v>
      </c>
      <c r="AZ20" s="569">
        <v>0</v>
      </c>
      <c r="BA20" s="569">
        <v>0</v>
      </c>
      <c r="BB20" s="569">
        <v>0</v>
      </c>
      <c r="BC20" s="569">
        <v>0</v>
      </c>
      <c r="BD20" s="569">
        <v>0</v>
      </c>
      <c r="BE20" s="569">
        <v>0</v>
      </c>
      <c r="BF20" s="570">
        <v>0</v>
      </c>
      <c r="BH20" s="553"/>
    </row>
    <row r="21" spans="1:60" s="546" customFormat="1" ht="15.45" thickBot="1">
      <c r="A21" s="571"/>
      <c r="B21" s="572" t="s">
        <v>152</v>
      </c>
      <c r="C21" s="573"/>
      <c r="D21" s="621">
        <v>1907070</v>
      </c>
      <c r="E21" s="576">
        <v>1931253</v>
      </c>
      <c r="F21" s="576">
        <v>2015808</v>
      </c>
      <c r="G21" s="576">
        <v>1892948.3648960001</v>
      </c>
      <c r="H21" s="576">
        <v>1832756.1494</v>
      </c>
      <c r="I21" s="576">
        <v>1906106</v>
      </c>
      <c r="J21" s="576">
        <v>2018125.4503090023</v>
      </c>
      <c r="K21" s="576">
        <v>1857352</v>
      </c>
      <c r="L21" s="576">
        <v>3073600</v>
      </c>
      <c r="M21" s="576">
        <v>1974446.089924</v>
      </c>
      <c r="N21" s="576">
        <v>1853239</v>
      </c>
      <c r="O21" s="576">
        <v>1811067.1338189994</v>
      </c>
      <c r="P21" s="576">
        <v>338443.81165199727</v>
      </c>
      <c r="Q21" s="576">
        <v>24412215</v>
      </c>
      <c r="R21" s="621">
        <v>1744905</v>
      </c>
      <c r="S21" s="576">
        <v>2278192</v>
      </c>
      <c r="T21" s="576">
        <v>2425829</v>
      </c>
      <c r="U21" s="576">
        <v>2189070</v>
      </c>
      <c r="V21" s="576">
        <v>2333470</v>
      </c>
      <c r="W21" s="576">
        <v>2363239.1864639996</v>
      </c>
      <c r="X21" s="576">
        <v>2258911.6769099967</v>
      </c>
      <c r="Y21" s="576">
        <v>3060430.5508300001</v>
      </c>
      <c r="Z21" s="576">
        <v>2309910.1811300004</v>
      </c>
      <c r="AA21" s="576">
        <v>2342280.5342660015</v>
      </c>
      <c r="AB21" s="576">
        <v>2903804.4827519995</v>
      </c>
      <c r="AC21" s="576">
        <v>2290475.1662000003</v>
      </c>
      <c r="AD21" s="576">
        <v>1470282.2600000012</v>
      </c>
      <c r="AE21" s="576">
        <v>29970801</v>
      </c>
      <c r="AF21" s="621">
        <v>2204297.8199999998</v>
      </c>
      <c r="AG21" s="576">
        <v>2265736.2599999993</v>
      </c>
      <c r="AH21" s="576">
        <v>2390608.56</v>
      </c>
      <c r="AI21" s="576">
        <v>2535653.4700000011</v>
      </c>
      <c r="AJ21" s="576">
        <v>2315209.3599999994</v>
      </c>
      <c r="AK21" s="576">
        <v>2247151.3000000007</v>
      </c>
      <c r="AL21" s="576">
        <v>2400774.25</v>
      </c>
      <c r="AM21" s="576">
        <v>2534376.9900000002</v>
      </c>
      <c r="AN21" s="576">
        <v>2377812.0049999994</v>
      </c>
      <c r="AO21" s="576">
        <v>2282428.9150000024</v>
      </c>
      <c r="AP21" s="576">
        <v>2616176.395</v>
      </c>
      <c r="AQ21" s="576">
        <v>2487168.31</v>
      </c>
      <c r="AR21" s="576">
        <v>1475277.0000000005</v>
      </c>
      <c r="AS21" s="577">
        <v>30132669.634999998</v>
      </c>
      <c r="AT21" s="621">
        <v>2302846.1</v>
      </c>
      <c r="AU21" s="576">
        <v>2520801.91</v>
      </c>
      <c r="AV21" s="576">
        <v>2535027.3699999996</v>
      </c>
      <c r="AW21" s="576">
        <v>2576056.91</v>
      </c>
      <c r="AX21" s="576">
        <v>2609492.6099999994</v>
      </c>
      <c r="AY21" s="576">
        <v>3308467.8200000012</v>
      </c>
      <c r="AZ21" s="576">
        <v>2462440.4100000015</v>
      </c>
      <c r="BA21" s="576">
        <v>3204394.95</v>
      </c>
      <c r="BB21" s="576">
        <v>3110404.9700000007</v>
      </c>
      <c r="BC21" s="629">
        <v>3527937.9433333296</v>
      </c>
      <c r="BD21" s="576">
        <v>3527937.9433333296</v>
      </c>
      <c r="BE21" s="576">
        <v>3527937.9433333296</v>
      </c>
      <c r="BF21" s="577">
        <v>35213746.879999995</v>
      </c>
      <c r="BH21" s="553"/>
    </row>
    <row r="22" spans="1:60" s="546" customFormat="1">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row>
    <row r="23" spans="1:60" s="546" customFormat="1" ht="15.45" thickBot="1">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row>
    <row r="24" spans="1:60" s="546" customFormat="1" ht="15.45" thickBot="1">
      <c r="D24" s="557" t="s">
        <v>373</v>
      </c>
      <c r="E24" s="582"/>
      <c r="F24" s="582"/>
      <c r="G24" s="582"/>
      <c r="H24" s="582"/>
      <c r="I24" s="582"/>
      <c r="J24" s="558"/>
      <c r="K24" s="582"/>
      <c r="L24" s="582"/>
      <c r="M24" s="582"/>
      <c r="N24" s="582"/>
      <c r="O24" s="582"/>
      <c r="P24" s="582"/>
      <c r="Q24" s="583"/>
      <c r="R24" s="557" t="s">
        <v>472</v>
      </c>
      <c r="S24" s="582"/>
      <c r="T24" s="582"/>
      <c r="U24" s="582"/>
      <c r="V24" s="582"/>
      <c r="W24" s="582"/>
      <c r="X24" s="558"/>
      <c r="Y24" s="582"/>
      <c r="Z24" s="582"/>
      <c r="AA24" s="582"/>
      <c r="AB24" s="582"/>
      <c r="AC24" s="582"/>
      <c r="AD24" s="582"/>
      <c r="AE24" s="583"/>
      <c r="AF24" s="557" t="s">
        <v>473</v>
      </c>
      <c r="AG24" s="582"/>
      <c r="AH24" s="582"/>
      <c r="AI24" s="582"/>
      <c r="AJ24" s="582"/>
      <c r="AK24" s="582"/>
      <c r="AL24" s="558"/>
      <c r="AM24" s="582"/>
      <c r="AN24" s="582"/>
      <c r="AO24" s="582"/>
      <c r="AP24" s="582"/>
      <c r="AQ24" s="582"/>
      <c r="AR24" s="582"/>
      <c r="AS24" s="583"/>
      <c r="AT24" s="557" t="s">
        <v>601</v>
      </c>
      <c r="AU24" s="558"/>
      <c r="AV24" s="558"/>
      <c r="AW24" s="558"/>
      <c r="AX24" s="558"/>
      <c r="AY24" s="558"/>
      <c r="AZ24" s="558"/>
      <c r="BA24" s="558"/>
      <c r="BB24" s="558"/>
      <c r="BC24" s="558"/>
      <c r="BD24" s="558"/>
      <c r="BE24" s="558"/>
      <c r="BF24" s="559"/>
    </row>
    <row r="25" spans="1:60" s="546" customFormat="1">
      <c r="A25" s="584" t="s">
        <v>332</v>
      </c>
      <c r="B25" s="561" t="s">
        <v>51</v>
      </c>
      <c r="C25" s="562" t="s">
        <v>304</v>
      </c>
      <c r="D25" s="585" t="s">
        <v>305</v>
      </c>
      <c r="E25" s="586" t="s">
        <v>306</v>
      </c>
      <c r="F25" s="586" t="s">
        <v>308</v>
      </c>
      <c r="G25" s="586" t="s">
        <v>308</v>
      </c>
      <c r="H25" s="586" t="s">
        <v>309</v>
      </c>
      <c r="I25" s="586" t="s">
        <v>310</v>
      </c>
      <c r="J25" s="586" t="s">
        <v>311</v>
      </c>
      <c r="K25" s="586" t="s">
        <v>312</v>
      </c>
      <c r="L25" s="586" t="s">
        <v>313</v>
      </c>
      <c r="M25" s="586" t="s">
        <v>314</v>
      </c>
      <c r="N25" s="586" t="s">
        <v>315</v>
      </c>
      <c r="O25" s="586" t="s">
        <v>316</v>
      </c>
      <c r="P25" s="564" t="s">
        <v>451</v>
      </c>
      <c r="Q25" s="565" t="s">
        <v>374</v>
      </c>
      <c r="R25" s="585" t="s">
        <v>305</v>
      </c>
      <c r="S25" s="586" t="s">
        <v>306</v>
      </c>
      <c r="T25" s="586" t="s">
        <v>308</v>
      </c>
      <c r="U25" s="586" t="s">
        <v>308</v>
      </c>
      <c r="V25" s="586" t="s">
        <v>309</v>
      </c>
      <c r="W25" s="586" t="s">
        <v>310</v>
      </c>
      <c r="X25" s="586" t="s">
        <v>311</v>
      </c>
      <c r="Y25" s="586" t="s">
        <v>312</v>
      </c>
      <c r="Z25" s="586" t="s">
        <v>313</v>
      </c>
      <c r="AA25" s="586" t="s">
        <v>314</v>
      </c>
      <c r="AB25" s="586" t="s">
        <v>315</v>
      </c>
      <c r="AC25" s="586" t="s">
        <v>316</v>
      </c>
      <c r="AD25" s="586" t="s">
        <v>523</v>
      </c>
      <c r="AE25" s="565" t="s">
        <v>474</v>
      </c>
      <c r="AF25" s="585" t="s">
        <v>305</v>
      </c>
      <c r="AG25" s="586" t="s">
        <v>306</v>
      </c>
      <c r="AH25" s="586" t="s">
        <v>308</v>
      </c>
      <c r="AI25" s="586" t="s">
        <v>308</v>
      </c>
      <c r="AJ25" s="586" t="s">
        <v>309</v>
      </c>
      <c r="AK25" s="586" t="s">
        <v>310</v>
      </c>
      <c r="AL25" s="586" t="s">
        <v>311</v>
      </c>
      <c r="AM25" s="586" t="s">
        <v>312</v>
      </c>
      <c r="AN25" s="586" t="s">
        <v>313</v>
      </c>
      <c r="AO25" s="586" t="s">
        <v>314</v>
      </c>
      <c r="AP25" s="586" t="s">
        <v>315</v>
      </c>
      <c r="AQ25" s="586" t="s">
        <v>316</v>
      </c>
      <c r="AR25" s="586" t="s">
        <v>544</v>
      </c>
      <c r="AS25" s="565" t="s">
        <v>475</v>
      </c>
      <c r="AT25" s="585" t="s">
        <v>305</v>
      </c>
      <c r="AU25" s="586" t="s">
        <v>306</v>
      </c>
      <c r="AV25" s="586" t="s">
        <v>307</v>
      </c>
      <c r="AW25" s="586" t="s">
        <v>308</v>
      </c>
      <c r="AX25" s="586" t="s">
        <v>309</v>
      </c>
      <c r="AY25" s="586" t="s">
        <v>310</v>
      </c>
      <c r="AZ25" s="586" t="s">
        <v>311</v>
      </c>
      <c r="BA25" s="586" t="s">
        <v>312</v>
      </c>
      <c r="BB25" s="586" t="s">
        <v>313</v>
      </c>
      <c r="BC25" s="586" t="s">
        <v>314</v>
      </c>
      <c r="BD25" s="586" t="s">
        <v>315</v>
      </c>
      <c r="BE25" s="586" t="s">
        <v>316</v>
      </c>
      <c r="BF25" s="565" t="s">
        <v>602</v>
      </c>
    </row>
    <row r="26" spans="1:60">
      <c r="A26" s="566" t="s">
        <v>4</v>
      </c>
      <c r="B26" s="546" t="s">
        <v>53</v>
      </c>
      <c r="C26" s="567" t="s">
        <v>52</v>
      </c>
      <c r="D26" s="568">
        <v>1864733</v>
      </c>
      <c r="E26" s="569">
        <v>101987</v>
      </c>
      <c r="F26" s="569">
        <v>210810</v>
      </c>
      <c r="G26" s="569">
        <v>65511.400000000009</v>
      </c>
      <c r="H26" s="569">
        <v>66862</v>
      </c>
      <c r="I26" s="569">
        <v>136272</v>
      </c>
      <c r="J26" s="569">
        <v>300642.64</v>
      </c>
      <c r="K26" s="569">
        <v>581998</v>
      </c>
      <c r="L26" s="569">
        <v>2811421</v>
      </c>
      <c r="M26" s="569">
        <v>1783304.28</v>
      </c>
      <c r="N26" s="569">
        <v>4815804.8499999996</v>
      </c>
      <c r="O26" s="569">
        <v>575456.36000000034</v>
      </c>
      <c r="P26" s="569">
        <v>-2035559.5300000012</v>
      </c>
      <c r="Q26" s="588">
        <v>11279243</v>
      </c>
      <c r="R26" s="568">
        <v>1704363</v>
      </c>
      <c r="S26" s="569">
        <v>193800</v>
      </c>
      <c r="T26" s="569">
        <v>347159</v>
      </c>
      <c r="U26" s="569">
        <v>-991591</v>
      </c>
      <c r="V26" s="569">
        <v>230730</v>
      </c>
      <c r="W26" s="569">
        <v>139046.74000000011</v>
      </c>
      <c r="X26" s="569">
        <v>6174078.7900000028</v>
      </c>
      <c r="Y26" s="569">
        <v>-4386942.0000000009</v>
      </c>
      <c r="Z26" s="569">
        <v>6826905.0000000009</v>
      </c>
      <c r="AA26" s="569">
        <v>838643.67999999982</v>
      </c>
      <c r="AB26" s="569">
        <v>1200838.0999999994</v>
      </c>
      <c r="AC26" s="569">
        <v>690201.45000000007</v>
      </c>
      <c r="AD26" s="569">
        <v>3716279.2399999984</v>
      </c>
      <c r="AE26" s="588">
        <v>16683512</v>
      </c>
      <c r="AF26" s="568">
        <v>2161620.1999999997</v>
      </c>
      <c r="AG26" s="569">
        <v>156247.71999999986</v>
      </c>
      <c r="AH26" s="569">
        <v>278234.32000000007</v>
      </c>
      <c r="AI26" s="569">
        <v>-1006724.1800000002</v>
      </c>
      <c r="AJ26" s="569">
        <v>217205.13999999987</v>
      </c>
      <c r="AK26" s="569">
        <v>152135.30999999991</v>
      </c>
      <c r="AL26" s="569">
        <v>251826.33000000013</v>
      </c>
      <c r="AM26" s="569">
        <v>2475166.5199999982</v>
      </c>
      <c r="AN26" s="569">
        <v>2335812.17</v>
      </c>
      <c r="AO26" s="569">
        <v>3357533.0400000019</v>
      </c>
      <c r="AP26" s="569">
        <v>2564979.7200000016</v>
      </c>
      <c r="AQ26" s="569">
        <v>2439025.8799999985</v>
      </c>
      <c r="AR26" s="569">
        <v>1575162.8299999982</v>
      </c>
      <c r="AS26" s="588">
        <v>16958225</v>
      </c>
      <c r="AT26" s="568">
        <v>2267808.25</v>
      </c>
      <c r="AU26" s="569">
        <v>244354.98</v>
      </c>
      <c r="AV26" s="569">
        <v>208344.72999999989</v>
      </c>
      <c r="AW26" s="569">
        <v>251516.50999999885</v>
      </c>
      <c r="AX26" s="569">
        <v>249309.30000000005</v>
      </c>
      <c r="AY26" s="569">
        <v>958008.65000000026</v>
      </c>
      <c r="AZ26" s="569">
        <v>112957.44999999971</v>
      </c>
      <c r="BA26" s="569">
        <v>807079.91999999958</v>
      </c>
      <c r="BB26" s="569">
        <v>682739.06999999983</v>
      </c>
      <c r="BC26" s="569">
        <v>5439189.3800000008</v>
      </c>
      <c r="BD26" s="569">
        <v>5439189.3800000008</v>
      </c>
      <c r="BE26" s="569">
        <v>5439189.3800000008</v>
      </c>
      <c r="BF26" s="588">
        <v>22099687</v>
      </c>
    </row>
    <row r="27" spans="1:60">
      <c r="A27" s="566"/>
      <c r="B27" s="546" t="s">
        <v>55</v>
      </c>
      <c r="C27" s="567" t="s">
        <v>54</v>
      </c>
      <c r="D27" s="568">
        <v>18645</v>
      </c>
      <c r="E27" s="569">
        <v>18881</v>
      </c>
      <c r="F27" s="569">
        <v>19710</v>
      </c>
      <c r="G27" s="569">
        <v>18506.009999999998</v>
      </c>
      <c r="H27" s="569">
        <v>19006</v>
      </c>
      <c r="I27" s="569">
        <v>18635</v>
      </c>
      <c r="J27" s="569">
        <v>16976.290000000008</v>
      </c>
      <c r="K27" s="569">
        <v>18159</v>
      </c>
      <c r="L27" s="569">
        <v>30066</v>
      </c>
      <c r="M27" s="569">
        <v>19305.21</v>
      </c>
      <c r="N27" s="569">
        <v>-33961</v>
      </c>
      <c r="O27" s="569">
        <v>17706.190000000002</v>
      </c>
      <c r="P27" s="569">
        <v>57552.300000000017</v>
      </c>
      <c r="Q27" s="588">
        <v>239187</v>
      </c>
      <c r="R27" s="568">
        <v>16168</v>
      </c>
      <c r="S27" s="569">
        <v>21103</v>
      </c>
      <c r="T27" s="569">
        <v>22462</v>
      </c>
      <c r="U27" s="569">
        <v>19217</v>
      </c>
      <c r="V27" s="569">
        <v>21620</v>
      </c>
      <c r="W27" s="569">
        <v>21896.129999999994</v>
      </c>
      <c r="X27" s="569">
        <v>-37314.199999999997</v>
      </c>
      <c r="Y27" s="569">
        <v>86604.89</v>
      </c>
      <c r="Z27" s="569">
        <v>-36755.439999999995</v>
      </c>
      <c r="AA27" s="569">
        <v>12639.790000000008</v>
      </c>
      <c r="AB27" s="569">
        <v>26907.420000000002</v>
      </c>
      <c r="AC27" s="569">
        <v>21216.180000000004</v>
      </c>
      <c r="AD27" s="569">
        <v>82362.229999999981</v>
      </c>
      <c r="AE27" s="588">
        <v>278127</v>
      </c>
      <c r="AF27" s="568">
        <v>17335.5</v>
      </c>
      <c r="AG27" s="569">
        <v>17820.870000000003</v>
      </c>
      <c r="AH27" s="569">
        <v>18802.909999999996</v>
      </c>
      <c r="AI27" s="569">
        <v>18475.440000000006</v>
      </c>
      <c r="AJ27" s="569">
        <v>18204.000000000004</v>
      </c>
      <c r="AK27" s="569">
        <v>17666.800000000003</v>
      </c>
      <c r="AL27" s="569">
        <v>10966.29</v>
      </c>
      <c r="AM27" s="569">
        <v>19927.350000000002</v>
      </c>
      <c r="AN27" s="569">
        <v>18693.699999999997</v>
      </c>
      <c r="AO27" s="569">
        <v>-509.16999999999825</v>
      </c>
      <c r="AP27" s="569">
        <v>20570.510000000002</v>
      </c>
      <c r="AQ27" s="569">
        <v>19554.349999999991</v>
      </c>
      <c r="AR27" s="569">
        <v>39936.450000000012</v>
      </c>
      <c r="AS27" s="588">
        <v>237445</v>
      </c>
      <c r="AT27" s="568">
        <v>15256.55</v>
      </c>
      <c r="AU27" s="569">
        <v>16703.440000000006</v>
      </c>
      <c r="AV27" s="569">
        <v>16797.289999999997</v>
      </c>
      <c r="AW27" s="569">
        <v>14838.500000000004</v>
      </c>
      <c r="AX27" s="569">
        <v>17295</v>
      </c>
      <c r="AY27" s="569">
        <v>21935.83</v>
      </c>
      <c r="AZ27" s="569">
        <v>-1595.8400000000001</v>
      </c>
      <c r="BA27" s="569">
        <v>20731.690000000002</v>
      </c>
      <c r="BB27" s="569">
        <v>19446.649999999998</v>
      </c>
      <c r="BC27" s="569">
        <v>28920.96333333333</v>
      </c>
      <c r="BD27" s="569">
        <v>28920.96333333333</v>
      </c>
      <c r="BE27" s="569">
        <v>28920.96333333333</v>
      </c>
      <c r="BF27" s="588">
        <v>228172</v>
      </c>
    </row>
    <row r="28" spans="1:60">
      <c r="A28" s="589" t="s">
        <v>333</v>
      </c>
      <c r="B28" s="590"/>
      <c r="C28" s="591"/>
      <c r="D28" s="592">
        <v>1883378</v>
      </c>
      <c r="E28" s="593">
        <v>120868</v>
      </c>
      <c r="F28" s="593">
        <v>230520</v>
      </c>
      <c r="G28" s="593">
        <v>84017.41</v>
      </c>
      <c r="H28" s="593">
        <v>85868</v>
      </c>
      <c r="I28" s="593">
        <v>154907</v>
      </c>
      <c r="J28" s="593">
        <v>317618.93000000005</v>
      </c>
      <c r="K28" s="593">
        <v>600157</v>
      </c>
      <c r="L28" s="593">
        <v>2841487</v>
      </c>
      <c r="M28" s="593">
        <v>1802609.49</v>
      </c>
      <c r="N28" s="593">
        <v>4781843.8499999996</v>
      </c>
      <c r="O28" s="593">
        <v>593162.55000000028</v>
      </c>
      <c r="P28" s="593">
        <v>-1978007.2300000004</v>
      </c>
      <c r="Q28" s="594">
        <v>11518430</v>
      </c>
      <c r="R28" s="592">
        <v>1720531</v>
      </c>
      <c r="S28" s="593">
        <v>214903</v>
      </c>
      <c r="T28" s="593">
        <v>369621</v>
      </c>
      <c r="U28" s="593">
        <v>-972374</v>
      </c>
      <c r="V28" s="593">
        <v>252350</v>
      </c>
      <c r="W28" s="593">
        <v>160942.87000000011</v>
      </c>
      <c r="X28" s="593">
        <v>6136764.5900000026</v>
      </c>
      <c r="Y28" s="593">
        <v>-4300337.1100000013</v>
      </c>
      <c r="Z28" s="593">
        <v>6790149.5600000005</v>
      </c>
      <c r="AA28" s="593">
        <v>851283.46999999986</v>
      </c>
      <c r="AB28" s="593">
        <v>1227745.5199999993</v>
      </c>
      <c r="AC28" s="593">
        <v>711417.63000000012</v>
      </c>
      <c r="AD28" s="593">
        <v>3798641.4699999983</v>
      </c>
      <c r="AE28" s="594">
        <v>16961639</v>
      </c>
      <c r="AF28" s="592">
        <v>2178955.6999999997</v>
      </c>
      <c r="AG28" s="593">
        <v>174068.58999999985</v>
      </c>
      <c r="AH28" s="593">
        <v>297037.23000000004</v>
      </c>
      <c r="AI28" s="593">
        <v>-988248.74000000011</v>
      </c>
      <c r="AJ28" s="593">
        <v>235409.13999999987</v>
      </c>
      <c r="AK28" s="593">
        <v>169802.10999999993</v>
      </c>
      <c r="AL28" s="593">
        <v>262792.62000000011</v>
      </c>
      <c r="AM28" s="593">
        <v>2495093.8699999982</v>
      </c>
      <c r="AN28" s="593">
        <v>2354505.87</v>
      </c>
      <c r="AO28" s="593">
        <v>3357023.870000002</v>
      </c>
      <c r="AP28" s="593">
        <v>2585550.2300000014</v>
      </c>
      <c r="AQ28" s="593">
        <v>2458580.2299999986</v>
      </c>
      <c r="AR28" s="593">
        <v>1615099.2799999982</v>
      </c>
      <c r="AS28" s="594">
        <v>17195670</v>
      </c>
      <c r="AT28" s="592">
        <v>2283064.7999999998</v>
      </c>
      <c r="AU28" s="593">
        <v>261058.42</v>
      </c>
      <c r="AV28" s="593">
        <v>225142.0199999999</v>
      </c>
      <c r="AW28" s="593">
        <v>266355.00999999885</v>
      </c>
      <c r="AX28" s="593">
        <v>266604.30000000005</v>
      </c>
      <c r="AY28" s="593">
        <v>979944.48000000021</v>
      </c>
      <c r="AZ28" s="593">
        <v>111361.60999999971</v>
      </c>
      <c r="BA28" s="593">
        <v>827811.60999999964</v>
      </c>
      <c r="BB28" s="593">
        <v>702185.71999999986</v>
      </c>
      <c r="BC28" s="593">
        <v>5468110.3433333337</v>
      </c>
      <c r="BD28" s="593">
        <v>5468110.3433333337</v>
      </c>
      <c r="BE28" s="593">
        <v>5468110.3433333337</v>
      </c>
      <c r="BF28" s="594">
        <v>22327859</v>
      </c>
    </row>
    <row r="29" spans="1:60">
      <c r="A29" s="566" t="s">
        <v>197</v>
      </c>
      <c r="B29" s="546" t="s">
        <v>113</v>
      </c>
      <c r="C29" s="567" t="s">
        <v>115</v>
      </c>
      <c r="D29" s="568">
        <v>0</v>
      </c>
      <c r="E29" s="569">
        <v>0</v>
      </c>
      <c r="F29" s="569">
        <v>0</v>
      </c>
      <c r="G29" s="569">
        <v>0</v>
      </c>
      <c r="H29" s="569">
        <v>0</v>
      </c>
      <c r="I29" s="569">
        <v>0</v>
      </c>
      <c r="J29" s="569">
        <v>0</v>
      </c>
      <c r="K29" s="569">
        <v>0</v>
      </c>
      <c r="L29" s="569">
        <v>0</v>
      </c>
      <c r="M29" s="569">
        <v>0</v>
      </c>
      <c r="N29" s="569">
        <v>0</v>
      </c>
      <c r="O29" s="569">
        <v>0</v>
      </c>
      <c r="P29" s="569">
        <v>0</v>
      </c>
      <c r="Q29" s="588">
        <v>0</v>
      </c>
      <c r="R29" s="568">
        <v>0</v>
      </c>
      <c r="S29" s="569">
        <v>0</v>
      </c>
      <c r="T29" s="569">
        <v>0</v>
      </c>
      <c r="U29" s="569">
        <v>0</v>
      </c>
      <c r="V29" s="569">
        <v>0</v>
      </c>
      <c r="W29" s="569">
        <v>0</v>
      </c>
      <c r="X29" s="569">
        <v>0</v>
      </c>
      <c r="Y29" s="569">
        <v>0</v>
      </c>
      <c r="Z29" s="569">
        <v>0</v>
      </c>
      <c r="AA29" s="569">
        <v>0</v>
      </c>
      <c r="AB29" s="569">
        <v>0</v>
      </c>
      <c r="AC29" s="569">
        <v>0</v>
      </c>
      <c r="AD29" s="569">
        <v>0</v>
      </c>
      <c r="AE29" s="588">
        <v>0</v>
      </c>
      <c r="AF29" s="568">
        <v>0</v>
      </c>
      <c r="AG29" s="569">
        <v>0</v>
      </c>
      <c r="AH29" s="569">
        <v>0</v>
      </c>
      <c r="AI29" s="569">
        <v>0</v>
      </c>
      <c r="AJ29" s="569">
        <v>0</v>
      </c>
      <c r="AK29" s="569">
        <v>0</v>
      </c>
      <c r="AL29" s="569">
        <v>0</v>
      </c>
      <c r="AM29" s="569">
        <v>0</v>
      </c>
      <c r="AN29" s="569">
        <v>0</v>
      </c>
      <c r="AO29" s="569">
        <v>0</v>
      </c>
      <c r="AP29" s="569">
        <v>0</v>
      </c>
      <c r="AQ29" s="569">
        <v>0</v>
      </c>
      <c r="AR29" s="569">
        <v>0</v>
      </c>
      <c r="AS29" s="588">
        <v>0</v>
      </c>
      <c r="AT29" s="568">
        <v>0</v>
      </c>
      <c r="AU29" s="569">
        <v>0</v>
      </c>
      <c r="AV29" s="569">
        <v>0</v>
      </c>
      <c r="AW29" s="569">
        <v>0</v>
      </c>
      <c r="AX29" s="569">
        <v>0</v>
      </c>
      <c r="AY29" s="569">
        <v>0</v>
      </c>
      <c r="AZ29" s="569">
        <v>0</v>
      </c>
      <c r="BA29" s="569">
        <v>0</v>
      </c>
      <c r="BB29" s="569">
        <v>0</v>
      </c>
      <c r="BC29" s="569">
        <v>0</v>
      </c>
      <c r="BD29" s="569">
        <v>0</v>
      </c>
      <c r="BE29" s="569">
        <v>0</v>
      </c>
      <c r="BF29" s="588">
        <v>0</v>
      </c>
    </row>
    <row r="30" spans="1:60">
      <c r="A30" s="566"/>
      <c r="B30" s="546" t="s">
        <v>119</v>
      </c>
      <c r="C30" s="567" t="s">
        <v>334</v>
      </c>
      <c r="D30" s="568">
        <v>0</v>
      </c>
      <c r="E30" s="569">
        <v>0</v>
      </c>
      <c r="F30" s="569">
        <v>0</v>
      </c>
      <c r="G30" s="569">
        <v>0</v>
      </c>
      <c r="H30" s="569">
        <v>0</v>
      </c>
      <c r="I30" s="569">
        <v>0</v>
      </c>
      <c r="J30" s="569">
        <v>0</v>
      </c>
      <c r="K30" s="569">
        <v>0</v>
      </c>
      <c r="L30" s="569">
        <v>0</v>
      </c>
      <c r="M30" s="569">
        <v>0</v>
      </c>
      <c r="N30" s="569">
        <v>0</v>
      </c>
      <c r="O30" s="569">
        <v>0</v>
      </c>
      <c r="P30" s="569">
        <v>0</v>
      </c>
      <c r="Q30" s="588">
        <v>0</v>
      </c>
      <c r="R30" s="568">
        <v>0</v>
      </c>
      <c r="S30" s="569">
        <v>0</v>
      </c>
      <c r="T30" s="569">
        <v>0</v>
      </c>
      <c r="U30" s="569">
        <v>0</v>
      </c>
      <c r="V30" s="569">
        <v>0</v>
      </c>
      <c r="W30" s="569">
        <v>0</v>
      </c>
      <c r="X30" s="569">
        <v>0</v>
      </c>
      <c r="Y30" s="569">
        <v>0</v>
      </c>
      <c r="Z30" s="569">
        <v>0</v>
      </c>
      <c r="AA30" s="569">
        <v>0</v>
      </c>
      <c r="AB30" s="569">
        <v>0</v>
      </c>
      <c r="AC30" s="569">
        <v>0</v>
      </c>
      <c r="AD30" s="569">
        <v>0</v>
      </c>
      <c r="AE30" s="588">
        <v>0</v>
      </c>
      <c r="AF30" s="568">
        <v>0</v>
      </c>
      <c r="AG30" s="569">
        <v>0</v>
      </c>
      <c r="AH30" s="569">
        <v>0</v>
      </c>
      <c r="AI30" s="569">
        <v>0</v>
      </c>
      <c r="AJ30" s="569">
        <v>0</v>
      </c>
      <c r="AK30" s="569">
        <v>0</v>
      </c>
      <c r="AL30" s="569">
        <v>0</v>
      </c>
      <c r="AM30" s="569">
        <v>0</v>
      </c>
      <c r="AN30" s="569">
        <v>0</v>
      </c>
      <c r="AO30" s="569">
        <v>0</v>
      </c>
      <c r="AP30" s="569">
        <v>0</v>
      </c>
      <c r="AQ30" s="569">
        <v>0</v>
      </c>
      <c r="AR30" s="569">
        <v>0</v>
      </c>
      <c r="AS30" s="588">
        <v>0</v>
      </c>
      <c r="AT30" s="568">
        <v>0</v>
      </c>
      <c r="AU30" s="569">
        <v>0</v>
      </c>
      <c r="AV30" s="569">
        <v>0</v>
      </c>
      <c r="AW30" s="569">
        <v>0</v>
      </c>
      <c r="AX30" s="569">
        <v>0</v>
      </c>
      <c r="AY30" s="569">
        <v>0</v>
      </c>
      <c r="AZ30" s="569">
        <v>0</v>
      </c>
      <c r="BA30" s="569">
        <v>0</v>
      </c>
      <c r="BB30" s="569">
        <v>0</v>
      </c>
      <c r="BC30" s="569">
        <v>0</v>
      </c>
      <c r="BD30" s="569">
        <v>0</v>
      </c>
      <c r="BE30" s="569">
        <v>0</v>
      </c>
      <c r="BF30" s="588">
        <v>0</v>
      </c>
    </row>
    <row r="31" spans="1:60">
      <c r="A31" s="566"/>
      <c r="B31" s="546" t="s">
        <v>118</v>
      </c>
      <c r="C31" s="567" t="s">
        <v>335</v>
      </c>
      <c r="D31" s="568">
        <v>0</v>
      </c>
      <c r="E31" s="569">
        <v>0</v>
      </c>
      <c r="F31" s="569">
        <v>0</v>
      </c>
      <c r="G31" s="569">
        <v>0</v>
      </c>
      <c r="H31" s="569">
        <v>0</v>
      </c>
      <c r="I31" s="569">
        <v>0</v>
      </c>
      <c r="J31" s="569">
        <v>0</v>
      </c>
      <c r="K31" s="569">
        <v>0</v>
      </c>
      <c r="L31" s="569">
        <v>0</v>
      </c>
      <c r="M31" s="569">
        <v>0</v>
      </c>
      <c r="N31" s="569">
        <v>0</v>
      </c>
      <c r="O31" s="569">
        <v>0</v>
      </c>
      <c r="P31" s="569">
        <v>0</v>
      </c>
      <c r="Q31" s="588">
        <v>0</v>
      </c>
      <c r="R31" s="568">
        <v>0</v>
      </c>
      <c r="S31" s="569">
        <v>0</v>
      </c>
      <c r="T31" s="569">
        <v>0</v>
      </c>
      <c r="U31" s="569">
        <v>0</v>
      </c>
      <c r="V31" s="569">
        <v>0</v>
      </c>
      <c r="W31" s="569">
        <v>0</v>
      </c>
      <c r="X31" s="569">
        <v>0</v>
      </c>
      <c r="Y31" s="569">
        <v>0</v>
      </c>
      <c r="Z31" s="569">
        <v>0</v>
      </c>
      <c r="AA31" s="569">
        <v>0</v>
      </c>
      <c r="AB31" s="569">
        <v>0</v>
      </c>
      <c r="AC31" s="569">
        <v>0</v>
      </c>
      <c r="AD31" s="569">
        <v>0</v>
      </c>
      <c r="AE31" s="588">
        <v>0</v>
      </c>
      <c r="AF31" s="568">
        <v>0</v>
      </c>
      <c r="AG31" s="569">
        <v>0</v>
      </c>
      <c r="AH31" s="569">
        <v>0</v>
      </c>
      <c r="AI31" s="569">
        <v>0</v>
      </c>
      <c r="AJ31" s="569">
        <v>0</v>
      </c>
      <c r="AK31" s="569">
        <v>0</v>
      </c>
      <c r="AL31" s="569">
        <v>0</v>
      </c>
      <c r="AM31" s="569">
        <v>0</v>
      </c>
      <c r="AN31" s="569">
        <v>0</v>
      </c>
      <c r="AO31" s="569">
        <v>0</v>
      </c>
      <c r="AP31" s="569">
        <v>0</v>
      </c>
      <c r="AQ31" s="569">
        <v>0</v>
      </c>
      <c r="AR31" s="569">
        <v>0</v>
      </c>
      <c r="AS31" s="588">
        <v>0</v>
      </c>
      <c r="AT31" s="568">
        <v>0</v>
      </c>
      <c r="AU31" s="569">
        <v>0</v>
      </c>
      <c r="AV31" s="569">
        <v>0</v>
      </c>
      <c r="AW31" s="569">
        <v>0</v>
      </c>
      <c r="AX31" s="569">
        <v>0</v>
      </c>
      <c r="AY31" s="569">
        <v>0</v>
      </c>
      <c r="AZ31" s="569">
        <v>0</v>
      </c>
      <c r="BA31" s="569">
        <v>0</v>
      </c>
      <c r="BB31" s="569">
        <v>0</v>
      </c>
      <c r="BC31" s="569">
        <v>0</v>
      </c>
      <c r="BD31" s="569">
        <v>0</v>
      </c>
      <c r="BE31" s="569">
        <v>0</v>
      </c>
      <c r="BF31" s="588">
        <v>0</v>
      </c>
    </row>
    <row r="32" spans="1:60">
      <c r="A32" s="566"/>
      <c r="B32" s="546" t="s">
        <v>359</v>
      </c>
      <c r="C32" s="567" t="s">
        <v>361</v>
      </c>
      <c r="D32" s="568">
        <v>0</v>
      </c>
      <c r="E32" s="569">
        <v>0</v>
      </c>
      <c r="F32" s="569">
        <v>0</v>
      </c>
      <c r="G32" s="569">
        <v>0</v>
      </c>
      <c r="H32" s="569">
        <v>0</v>
      </c>
      <c r="I32" s="569">
        <v>0</v>
      </c>
      <c r="J32" s="569">
        <v>0</v>
      </c>
      <c r="K32" s="569">
        <v>0</v>
      </c>
      <c r="L32" s="569">
        <v>0</v>
      </c>
      <c r="M32" s="569">
        <v>0</v>
      </c>
      <c r="N32" s="569">
        <v>0</v>
      </c>
      <c r="O32" s="569">
        <v>0</v>
      </c>
      <c r="P32" s="569">
        <v>0</v>
      </c>
      <c r="Q32" s="588">
        <v>0</v>
      </c>
      <c r="R32" s="568">
        <v>0</v>
      </c>
      <c r="S32" s="569">
        <v>0</v>
      </c>
      <c r="T32" s="569">
        <v>0</v>
      </c>
      <c r="U32" s="569">
        <v>0</v>
      </c>
      <c r="V32" s="569">
        <v>0</v>
      </c>
      <c r="W32" s="569">
        <v>0</v>
      </c>
      <c r="X32" s="569">
        <v>0</v>
      </c>
      <c r="Y32" s="569">
        <v>0</v>
      </c>
      <c r="Z32" s="569">
        <v>0</v>
      </c>
      <c r="AA32" s="569">
        <v>0</v>
      </c>
      <c r="AB32" s="569">
        <v>0</v>
      </c>
      <c r="AC32" s="569">
        <v>0</v>
      </c>
      <c r="AD32" s="569">
        <v>0</v>
      </c>
      <c r="AE32" s="588">
        <v>0</v>
      </c>
      <c r="AF32" s="568">
        <v>0</v>
      </c>
      <c r="AG32" s="569">
        <v>0</v>
      </c>
      <c r="AH32" s="569">
        <v>0</v>
      </c>
      <c r="AI32" s="569">
        <v>0</v>
      </c>
      <c r="AJ32" s="569">
        <v>0</v>
      </c>
      <c r="AK32" s="569">
        <v>0</v>
      </c>
      <c r="AL32" s="569">
        <v>0</v>
      </c>
      <c r="AM32" s="569">
        <v>0</v>
      </c>
      <c r="AN32" s="569">
        <v>0</v>
      </c>
      <c r="AO32" s="569">
        <v>0</v>
      </c>
      <c r="AP32" s="569">
        <v>0</v>
      </c>
      <c r="AQ32" s="569">
        <v>0</v>
      </c>
      <c r="AR32" s="569">
        <v>0</v>
      </c>
      <c r="AS32" s="588">
        <v>0</v>
      </c>
      <c r="AT32" s="568">
        <v>0</v>
      </c>
      <c r="AU32" s="569">
        <v>0</v>
      </c>
      <c r="AV32" s="569">
        <v>0</v>
      </c>
      <c r="AW32" s="569">
        <v>0</v>
      </c>
      <c r="AX32" s="569">
        <v>0</v>
      </c>
      <c r="AY32" s="569">
        <v>0</v>
      </c>
      <c r="AZ32" s="569">
        <v>0</v>
      </c>
      <c r="BA32" s="569">
        <v>0</v>
      </c>
      <c r="BB32" s="569">
        <v>0</v>
      </c>
      <c r="BC32" s="569">
        <v>0</v>
      </c>
      <c r="BD32" s="569">
        <v>0</v>
      </c>
      <c r="BE32" s="569">
        <v>0</v>
      </c>
      <c r="BF32" s="588">
        <v>0</v>
      </c>
    </row>
    <row r="33" spans="1:58">
      <c r="A33" s="566"/>
      <c r="B33" s="546" t="s">
        <v>64</v>
      </c>
      <c r="C33" s="567" t="s">
        <v>63</v>
      </c>
      <c r="D33" s="568">
        <v>0</v>
      </c>
      <c r="E33" s="569">
        <v>1300921</v>
      </c>
      <c r="F33" s="569">
        <v>1281878</v>
      </c>
      <c r="G33" s="569">
        <v>1300209.5899999999</v>
      </c>
      <c r="H33" s="569">
        <v>1251739.8400000003</v>
      </c>
      <c r="I33" s="569">
        <v>1258048</v>
      </c>
      <c r="J33" s="569">
        <v>1059972.8200000003</v>
      </c>
      <c r="K33" s="569">
        <v>1237869</v>
      </c>
      <c r="L33" s="569">
        <v>1238838</v>
      </c>
      <c r="M33" s="569">
        <v>148280.44000000018</v>
      </c>
      <c r="N33" s="569">
        <v>-1477104.8900000001</v>
      </c>
      <c r="O33" s="569">
        <v>1202398.3899999999</v>
      </c>
      <c r="P33" s="569">
        <v>533455.81000000052</v>
      </c>
      <c r="Q33" s="588">
        <v>10336506</v>
      </c>
      <c r="R33" s="568">
        <v>0</v>
      </c>
      <c r="S33" s="569">
        <v>1420113</v>
      </c>
      <c r="T33" s="569">
        <v>1413731</v>
      </c>
      <c r="U33" s="569">
        <v>2527440</v>
      </c>
      <c r="V33" s="569">
        <v>1432034</v>
      </c>
      <c r="W33" s="569">
        <v>1516451.35</v>
      </c>
      <c r="X33" s="569">
        <v>-2603077.91</v>
      </c>
      <c r="Y33" s="569">
        <v>5405396.5199999977</v>
      </c>
      <c r="Z33" s="569">
        <v>-2598917.75</v>
      </c>
      <c r="AA33" s="569">
        <v>1657092.4099999997</v>
      </c>
      <c r="AB33" s="569">
        <v>1635493.7200000004</v>
      </c>
      <c r="AC33" s="569">
        <v>1547072.1900000002</v>
      </c>
      <c r="AD33" s="569">
        <v>-3016322.5299999975</v>
      </c>
      <c r="AE33" s="588">
        <v>10336506</v>
      </c>
      <c r="AF33" s="568">
        <v>0</v>
      </c>
      <c r="AG33" s="569">
        <v>1506217.5100000002</v>
      </c>
      <c r="AH33" s="569">
        <v>1506558.98</v>
      </c>
      <c r="AI33" s="569">
        <v>2939343.89</v>
      </c>
      <c r="AJ33" s="569">
        <v>1497155.74</v>
      </c>
      <c r="AK33" s="569">
        <v>1495941</v>
      </c>
      <c r="AL33" s="569">
        <v>1648834.9099999964</v>
      </c>
      <c r="AM33" s="569">
        <v>7402.3899999999994</v>
      </c>
      <c r="AN33" s="569">
        <v>-2932.54</v>
      </c>
      <c r="AO33" s="569">
        <v>74125.08000000054</v>
      </c>
      <c r="AP33" s="569">
        <v>401.84</v>
      </c>
      <c r="AQ33" s="569">
        <v>0</v>
      </c>
      <c r="AR33" s="569">
        <v>-336542.79999999702</v>
      </c>
      <c r="AS33" s="588">
        <v>10336506.000000002</v>
      </c>
      <c r="AT33" s="568">
        <v>0</v>
      </c>
      <c r="AU33" s="569">
        <v>1663993.3999999997</v>
      </c>
      <c r="AV33" s="569">
        <v>1701182.94</v>
      </c>
      <c r="AW33" s="569">
        <v>1703013.02</v>
      </c>
      <c r="AX33" s="569">
        <v>1725240.7</v>
      </c>
      <c r="AY33" s="569">
        <v>1710086.62</v>
      </c>
      <c r="AZ33" s="569">
        <v>1516514.4199999995</v>
      </c>
      <c r="BA33" s="569">
        <v>1746979.47</v>
      </c>
      <c r="BB33" s="569">
        <v>1771739.5900000003</v>
      </c>
      <c r="BC33" s="569">
        <v>-1067414.72</v>
      </c>
      <c r="BD33" s="569">
        <v>-1067414.72</v>
      </c>
      <c r="BE33" s="569">
        <v>-1067414.72</v>
      </c>
      <c r="BF33" s="588">
        <v>10336506</v>
      </c>
    </row>
    <row r="34" spans="1:58">
      <c r="A34" s="566"/>
      <c r="B34" s="546" t="s">
        <v>70</v>
      </c>
      <c r="C34" s="567" t="s">
        <v>69</v>
      </c>
      <c r="D34" s="568">
        <v>0</v>
      </c>
      <c r="E34" s="569">
        <v>0</v>
      </c>
      <c r="F34" s="569">
        <v>0</v>
      </c>
      <c r="G34" s="569">
        <v>0</v>
      </c>
      <c r="H34" s="569">
        <v>0</v>
      </c>
      <c r="I34" s="569">
        <v>0</v>
      </c>
      <c r="J34" s="569">
        <v>0</v>
      </c>
      <c r="K34" s="569">
        <v>0</v>
      </c>
      <c r="L34" s="569">
        <v>0</v>
      </c>
      <c r="M34" s="569">
        <v>0</v>
      </c>
      <c r="N34" s="569">
        <v>0</v>
      </c>
      <c r="O34" s="569">
        <v>0</v>
      </c>
      <c r="P34" s="569">
        <v>0</v>
      </c>
      <c r="Q34" s="588">
        <v>0</v>
      </c>
      <c r="R34" s="568">
        <v>0</v>
      </c>
      <c r="S34" s="569">
        <v>0</v>
      </c>
      <c r="T34" s="569">
        <v>0</v>
      </c>
      <c r="U34" s="569">
        <v>0</v>
      </c>
      <c r="V34" s="569">
        <v>0</v>
      </c>
      <c r="W34" s="569">
        <v>0</v>
      </c>
      <c r="X34" s="569">
        <v>0</v>
      </c>
      <c r="Y34" s="569">
        <v>0</v>
      </c>
      <c r="Z34" s="569">
        <v>0</v>
      </c>
      <c r="AA34" s="569">
        <v>0</v>
      </c>
      <c r="AB34" s="569">
        <v>0</v>
      </c>
      <c r="AC34" s="569">
        <v>0</v>
      </c>
      <c r="AD34" s="569">
        <v>0</v>
      </c>
      <c r="AE34" s="588">
        <v>0</v>
      </c>
      <c r="AF34" s="568">
        <v>0</v>
      </c>
      <c r="AG34" s="569">
        <v>0</v>
      </c>
      <c r="AH34" s="569">
        <v>0</v>
      </c>
      <c r="AI34" s="569">
        <v>0</v>
      </c>
      <c r="AJ34" s="569">
        <v>0</v>
      </c>
      <c r="AK34" s="569">
        <v>0</v>
      </c>
      <c r="AL34" s="569">
        <v>0</v>
      </c>
      <c r="AM34" s="569">
        <v>0</v>
      </c>
      <c r="AN34" s="569">
        <v>0</v>
      </c>
      <c r="AO34" s="569">
        <v>0</v>
      </c>
      <c r="AP34" s="569">
        <v>0</v>
      </c>
      <c r="AQ34" s="569">
        <v>0</v>
      </c>
      <c r="AR34" s="569">
        <v>0</v>
      </c>
      <c r="AS34" s="588">
        <v>0</v>
      </c>
      <c r="AT34" s="568">
        <v>0</v>
      </c>
      <c r="AU34" s="569">
        <v>0</v>
      </c>
      <c r="AV34" s="569">
        <v>0</v>
      </c>
      <c r="AW34" s="569">
        <v>0</v>
      </c>
      <c r="AX34" s="569">
        <v>0</v>
      </c>
      <c r="AY34" s="569">
        <v>0</v>
      </c>
      <c r="AZ34" s="569">
        <v>0</v>
      </c>
      <c r="BA34" s="569">
        <v>0</v>
      </c>
      <c r="BB34" s="569">
        <v>0</v>
      </c>
      <c r="BC34" s="569">
        <v>0</v>
      </c>
      <c r="BD34" s="569">
        <v>0</v>
      </c>
      <c r="BE34" s="569">
        <v>0</v>
      </c>
      <c r="BF34" s="588">
        <v>0</v>
      </c>
    </row>
    <row r="35" spans="1:58">
      <c r="A35" s="566"/>
      <c r="B35" s="546" t="s">
        <v>72</v>
      </c>
      <c r="C35" s="567" t="s">
        <v>71</v>
      </c>
      <c r="D35" s="568">
        <v>0</v>
      </c>
      <c r="E35" s="569">
        <v>0</v>
      </c>
      <c r="F35" s="569">
        <v>0</v>
      </c>
      <c r="G35" s="569">
        <v>0</v>
      </c>
      <c r="H35" s="569">
        <v>0</v>
      </c>
      <c r="I35" s="569">
        <v>0</v>
      </c>
      <c r="J35" s="569">
        <v>0</v>
      </c>
      <c r="K35" s="569">
        <v>0</v>
      </c>
      <c r="L35" s="569">
        <v>0</v>
      </c>
      <c r="M35" s="569">
        <v>0</v>
      </c>
      <c r="N35" s="569">
        <v>0</v>
      </c>
      <c r="O35" s="569">
        <v>0</v>
      </c>
      <c r="P35" s="569">
        <v>0</v>
      </c>
      <c r="Q35" s="588">
        <v>0</v>
      </c>
      <c r="R35" s="568">
        <v>0</v>
      </c>
      <c r="S35" s="569">
        <v>0</v>
      </c>
      <c r="T35" s="569">
        <v>0</v>
      </c>
      <c r="U35" s="569">
        <v>0</v>
      </c>
      <c r="V35" s="569">
        <v>0</v>
      </c>
      <c r="W35" s="569">
        <v>0</v>
      </c>
      <c r="X35" s="569">
        <v>0</v>
      </c>
      <c r="Y35" s="569">
        <v>0</v>
      </c>
      <c r="Z35" s="569">
        <v>0</v>
      </c>
      <c r="AA35" s="569">
        <v>0</v>
      </c>
      <c r="AB35" s="569">
        <v>0</v>
      </c>
      <c r="AC35" s="569">
        <v>0</v>
      </c>
      <c r="AD35" s="569">
        <v>0</v>
      </c>
      <c r="AE35" s="588">
        <v>0</v>
      </c>
      <c r="AF35" s="568">
        <v>0</v>
      </c>
      <c r="AG35" s="569">
        <v>0</v>
      </c>
      <c r="AH35" s="569">
        <v>0</v>
      </c>
      <c r="AI35" s="569">
        <v>0</v>
      </c>
      <c r="AJ35" s="569">
        <v>0</v>
      </c>
      <c r="AK35" s="569">
        <v>0</v>
      </c>
      <c r="AL35" s="569">
        <v>0</v>
      </c>
      <c r="AM35" s="569">
        <v>0</v>
      </c>
      <c r="AN35" s="569">
        <v>0</v>
      </c>
      <c r="AO35" s="569">
        <v>0</v>
      </c>
      <c r="AP35" s="569">
        <v>0</v>
      </c>
      <c r="AQ35" s="569">
        <v>0</v>
      </c>
      <c r="AR35" s="569">
        <v>0</v>
      </c>
      <c r="AS35" s="588">
        <v>0</v>
      </c>
      <c r="AT35" s="568">
        <v>0</v>
      </c>
      <c r="AU35" s="569">
        <v>0</v>
      </c>
      <c r="AV35" s="569">
        <v>0</v>
      </c>
      <c r="AW35" s="569">
        <v>0</v>
      </c>
      <c r="AX35" s="569">
        <v>0</v>
      </c>
      <c r="AY35" s="569">
        <v>0</v>
      </c>
      <c r="AZ35" s="569">
        <v>0</v>
      </c>
      <c r="BA35" s="569">
        <v>0</v>
      </c>
      <c r="BB35" s="569">
        <v>0</v>
      </c>
      <c r="BC35" s="569">
        <v>0</v>
      </c>
      <c r="BD35" s="569">
        <v>0</v>
      </c>
      <c r="BE35" s="569">
        <v>0</v>
      </c>
      <c r="BF35" s="588">
        <v>0</v>
      </c>
    </row>
    <row r="36" spans="1:58">
      <c r="A36" s="566"/>
      <c r="B36" s="546" t="s">
        <v>74</v>
      </c>
      <c r="C36" s="567" t="s">
        <v>73</v>
      </c>
      <c r="D36" s="568">
        <v>5046</v>
      </c>
      <c r="E36" s="569">
        <v>5110</v>
      </c>
      <c r="F36" s="569">
        <v>5334</v>
      </c>
      <c r="G36" s="569">
        <v>5008.1900000000005</v>
      </c>
      <c r="H36" s="569">
        <v>9023</v>
      </c>
      <c r="I36" s="569">
        <v>5043</v>
      </c>
      <c r="J36" s="569">
        <v>16651</v>
      </c>
      <c r="K36" s="569">
        <v>4914</v>
      </c>
      <c r="L36" s="569">
        <v>8137</v>
      </c>
      <c r="M36" s="569">
        <v>5225</v>
      </c>
      <c r="N36" s="569">
        <v>-9216</v>
      </c>
      <c r="O36" s="569">
        <v>4791.76</v>
      </c>
      <c r="P36" s="569">
        <v>-338.95000000000437</v>
      </c>
      <c r="Q36" s="588">
        <v>64728</v>
      </c>
      <c r="R36" s="568">
        <v>8207</v>
      </c>
      <c r="S36" s="569">
        <v>10712</v>
      </c>
      <c r="T36" s="569">
        <v>11402</v>
      </c>
      <c r="U36" s="569">
        <v>10822</v>
      </c>
      <c r="V36" s="569">
        <v>10974</v>
      </c>
      <c r="W36" s="569">
        <v>11114.17</v>
      </c>
      <c r="X36" s="569">
        <v>-18721.060000000001</v>
      </c>
      <c r="Y36" s="569">
        <v>43740.229999999996</v>
      </c>
      <c r="Z36" s="569">
        <v>-18437.429999999997</v>
      </c>
      <c r="AA36" s="569">
        <v>4142.1599999999871</v>
      </c>
      <c r="AB36" s="569">
        <v>13657.7</v>
      </c>
      <c r="AC36" s="569">
        <v>10769.11</v>
      </c>
      <c r="AD36" s="569">
        <v>42783.12000000001</v>
      </c>
      <c r="AE36" s="588">
        <v>141165</v>
      </c>
      <c r="AF36" s="568">
        <v>8008.4900000000007</v>
      </c>
      <c r="AG36" s="569">
        <v>8232.6500000000015</v>
      </c>
      <c r="AH36" s="569">
        <v>8686.1999999999989</v>
      </c>
      <c r="AI36" s="569">
        <v>7175.31</v>
      </c>
      <c r="AJ36" s="569">
        <v>8409.41</v>
      </c>
      <c r="AK36" s="569">
        <v>8161.35</v>
      </c>
      <c r="AL36" s="569">
        <v>-1932.9300000000057</v>
      </c>
      <c r="AM36" s="569">
        <v>9205.5699999999961</v>
      </c>
      <c r="AN36" s="569">
        <v>8635.6400000000012</v>
      </c>
      <c r="AO36" s="569">
        <v>-1067.2100000000009</v>
      </c>
      <c r="AP36" s="569">
        <v>9500.8700000000008</v>
      </c>
      <c r="AQ36" s="569">
        <v>9032.0500000000029</v>
      </c>
      <c r="AR36" s="569">
        <v>27637.600000000006</v>
      </c>
      <c r="AS36" s="588">
        <v>109685</v>
      </c>
      <c r="AT36" s="568">
        <v>4526.9699999999993</v>
      </c>
      <c r="AU36" s="569">
        <v>4956.2200000000012</v>
      </c>
      <c r="AV36" s="569">
        <v>4984.0400000000027</v>
      </c>
      <c r="AW36" s="569">
        <v>4298.29</v>
      </c>
      <c r="AX36" s="569">
        <v>5131.6400000000003</v>
      </c>
      <c r="AY36" s="569">
        <v>6508.4699999999984</v>
      </c>
      <c r="AZ36" s="569">
        <v>5168.6100000000051</v>
      </c>
      <c r="BA36" s="569">
        <v>6151.15</v>
      </c>
      <c r="BB36" s="569">
        <v>5769.8400000000011</v>
      </c>
      <c r="BC36" s="569">
        <v>6745.2566666666635</v>
      </c>
      <c r="BD36" s="569">
        <v>6745.2566666666635</v>
      </c>
      <c r="BE36" s="569">
        <v>6745.2566666666635</v>
      </c>
      <c r="BF36" s="588">
        <v>67731</v>
      </c>
    </row>
    <row r="37" spans="1:58">
      <c r="A37" s="566"/>
      <c r="B37" s="546" t="s">
        <v>132</v>
      </c>
      <c r="C37" s="567" t="s">
        <v>336</v>
      </c>
      <c r="D37" s="568">
        <v>0</v>
      </c>
      <c r="E37" s="569">
        <v>0</v>
      </c>
      <c r="F37" s="569">
        <v>0</v>
      </c>
      <c r="G37" s="569">
        <v>0</v>
      </c>
      <c r="H37" s="569">
        <v>0</v>
      </c>
      <c r="I37" s="569">
        <v>0</v>
      </c>
      <c r="J37" s="569">
        <v>0</v>
      </c>
      <c r="K37" s="569">
        <v>0</v>
      </c>
      <c r="L37" s="569">
        <v>0</v>
      </c>
      <c r="M37" s="569">
        <v>0</v>
      </c>
      <c r="N37" s="569">
        <v>0</v>
      </c>
      <c r="O37" s="569">
        <v>0</v>
      </c>
      <c r="P37" s="569">
        <v>0</v>
      </c>
      <c r="Q37" s="588">
        <v>0</v>
      </c>
      <c r="R37" s="568">
        <v>0</v>
      </c>
      <c r="S37" s="569">
        <v>0</v>
      </c>
      <c r="T37" s="569">
        <v>0</v>
      </c>
      <c r="U37" s="569">
        <v>0</v>
      </c>
      <c r="V37" s="569">
        <v>0</v>
      </c>
      <c r="W37" s="569">
        <v>0</v>
      </c>
      <c r="X37" s="569">
        <v>0</v>
      </c>
      <c r="Y37" s="569">
        <v>0</v>
      </c>
      <c r="Z37" s="569">
        <v>0</v>
      </c>
      <c r="AA37" s="569">
        <v>0</v>
      </c>
      <c r="AB37" s="569">
        <v>0</v>
      </c>
      <c r="AC37" s="569">
        <v>0</v>
      </c>
      <c r="AD37" s="569">
        <v>0</v>
      </c>
      <c r="AE37" s="588">
        <v>0</v>
      </c>
      <c r="AF37" s="568">
        <v>0</v>
      </c>
      <c r="AG37" s="569">
        <v>0</v>
      </c>
      <c r="AH37" s="569">
        <v>0</v>
      </c>
      <c r="AI37" s="569">
        <v>0</v>
      </c>
      <c r="AJ37" s="569">
        <v>0</v>
      </c>
      <c r="AK37" s="569">
        <v>0</v>
      </c>
      <c r="AL37" s="569">
        <v>0</v>
      </c>
      <c r="AM37" s="569">
        <v>0</v>
      </c>
      <c r="AN37" s="569">
        <v>0</v>
      </c>
      <c r="AO37" s="569">
        <v>0</v>
      </c>
      <c r="AP37" s="569">
        <v>0</v>
      </c>
      <c r="AQ37" s="569">
        <v>0</v>
      </c>
      <c r="AR37" s="569">
        <v>0</v>
      </c>
      <c r="AS37" s="588">
        <v>0</v>
      </c>
      <c r="AT37" s="568">
        <v>0</v>
      </c>
      <c r="AU37" s="569">
        <v>0</v>
      </c>
      <c r="AV37" s="569">
        <v>0</v>
      </c>
      <c r="AW37" s="569">
        <v>0</v>
      </c>
      <c r="AX37" s="569">
        <v>0</v>
      </c>
      <c r="AY37" s="569">
        <v>0</v>
      </c>
      <c r="AZ37" s="569">
        <v>0</v>
      </c>
      <c r="BA37" s="569">
        <v>0</v>
      </c>
      <c r="BB37" s="569">
        <v>0</v>
      </c>
      <c r="BC37" s="569">
        <v>0</v>
      </c>
      <c r="BD37" s="569">
        <v>0</v>
      </c>
      <c r="BE37" s="569">
        <v>0</v>
      </c>
      <c r="BF37" s="588">
        <v>0</v>
      </c>
    </row>
    <row r="38" spans="1:58">
      <c r="A38" s="566"/>
      <c r="B38" s="546" t="s">
        <v>358</v>
      </c>
      <c r="C38" s="567" t="s">
        <v>357</v>
      </c>
      <c r="D38" s="568">
        <v>0</v>
      </c>
      <c r="E38" s="569">
        <v>0</v>
      </c>
      <c r="F38" s="569">
        <v>0</v>
      </c>
      <c r="G38" s="569">
        <v>0</v>
      </c>
      <c r="H38" s="569">
        <v>0</v>
      </c>
      <c r="I38" s="569">
        <v>0</v>
      </c>
      <c r="J38" s="569">
        <v>0</v>
      </c>
      <c r="K38" s="569">
        <v>0</v>
      </c>
      <c r="L38" s="569">
        <v>0</v>
      </c>
      <c r="M38" s="569">
        <v>0</v>
      </c>
      <c r="N38" s="569">
        <v>0</v>
      </c>
      <c r="O38" s="569">
        <v>0</v>
      </c>
      <c r="P38" s="569">
        <v>0</v>
      </c>
      <c r="Q38" s="588">
        <v>0</v>
      </c>
      <c r="R38" s="568">
        <v>0</v>
      </c>
      <c r="S38" s="569">
        <v>0</v>
      </c>
      <c r="T38" s="569">
        <v>0</v>
      </c>
      <c r="U38" s="569">
        <v>0</v>
      </c>
      <c r="V38" s="569">
        <v>0</v>
      </c>
      <c r="W38" s="569">
        <v>0</v>
      </c>
      <c r="X38" s="569">
        <v>0</v>
      </c>
      <c r="Y38" s="569">
        <v>0</v>
      </c>
      <c r="Z38" s="569">
        <v>0</v>
      </c>
      <c r="AA38" s="569">
        <v>0</v>
      </c>
      <c r="AB38" s="569">
        <v>0</v>
      </c>
      <c r="AC38" s="569">
        <v>0</v>
      </c>
      <c r="AD38" s="569">
        <v>0</v>
      </c>
      <c r="AE38" s="588">
        <v>0</v>
      </c>
      <c r="AF38" s="568">
        <v>0</v>
      </c>
      <c r="AG38" s="569">
        <v>0</v>
      </c>
      <c r="AH38" s="569">
        <v>0</v>
      </c>
      <c r="AI38" s="569">
        <v>0</v>
      </c>
      <c r="AJ38" s="569">
        <v>0</v>
      </c>
      <c r="AK38" s="569">
        <v>0</v>
      </c>
      <c r="AL38" s="569">
        <v>0</v>
      </c>
      <c r="AM38" s="569">
        <v>0</v>
      </c>
      <c r="AN38" s="569">
        <v>0</v>
      </c>
      <c r="AO38" s="569">
        <v>0</v>
      </c>
      <c r="AP38" s="569">
        <v>0</v>
      </c>
      <c r="AQ38" s="569">
        <v>0</v>
      </c>
      <c r="AR38" s="569">
        <v>0</v>
      </c>
      <c r="AS38" s="588">
        <v>0</v>
      </c>
      <c r="AT38" s="568">
        <v>0</v>
      </c>
      <c r="AU38" s="569">
        <v>0</v>
      </c>
      <c r="AV38" s="569">
        <v>0</v>
      </c>
      <c r="AW38" s="569">
        <v>0</v>
      </c>
      <c r="AX38" s="569">
        <v>0</v>
      </c>
      <c r="AY38" s="569">
        <v>0</v>
      </c>
      <c r="AZ38" s="569">
        <v>0</v>
      </c>
      <c r="BA38" s="569">
        <v>0</v>
      </c>
      <c r="BB38" s="569">
        <v>0</v>
      </c>
      <c r="BC38" s="569">
        <v>0</v>
      </c>
      <c r="BD38" s="569">
        <v>0</v>
      </c>
      <c r="BE38" s="569">
        <v>0</v>
      </c>
      <c r="BF38" s="588">
        <v>0</v>
      </c>
    </row>
    <row r="39" spans="1:58">
      <c r="A39" s="566"/>
      <c r="B39" s="546" t="s">
        <v>78</v>
      </c>
      <c r="C39" s="567" t="s">
        <v>337</v>
      </c>
      <c r="D39" s="568">
        <v>0</v>
      </c>
      <c r="E39" s="569">
        <v>0</v>
      </c>
      <c r="F39" s="569">
        <v>0</v>
      </c>
      <c r="G39" s="569">
        <v>0</v>
      </c>
      <c r="H39" s="569">
        <v>0</v>
      </c>
      <c r="I39" s="569">
        <v>0</v>
      </c>
      <c r="J39" s="569">
        <v>0</v>
      </c>
      <c r="K39" s="569">
        <v>0</v>
      </c>
      <c r="L39" s="569">
        <v>0</v>
      </c>
      <c r="M39" s="569">
        <v>0</v>
      </c>
      <c r="N39" s="569">
        <v>0</v>
      </c>
      <c r="O39" s="569">
        <v>0</v>
      </c>
      <c r="P39" s="569">
        <v>0</v>
      </c>
      <c r="Q39" s="588">
        <v>0</v>
      </c>
      <c r="R39" s="568">
        <v>0</v>
      </c>
      <c r="S39" s="569">
        <v>0</v>
      </c>
      <c r="T39" s="569">
        <v>0</v>
      </c>
      <c r="U39" s="569">
        <v>0</v>
      </c>
      <c r="V39" s="569">
        <v>0</v>
      </c>
      <c r="W39" s="569">
        <v>0</v>
      </c>
      <c r="X39" s="569">
        <v>0</v>
      </c>
      <c r="Y39" s="569">
        <v>0</v>
      </c>
      <c r="Z39" s="569">
        <v>0</v>
      </c>
      <c r="AA39" s="569">
        <v>0</v>
      </c>
      <c r="AB39" s="569">
        <v>0</v>
      </c>
      <c r="AC39" s="569">
        <v>0</v>
      </c>
      <c r="AD39" s="569">
        <v>0</v>
      </c>
      <c r="AE39" s="588">
        <v>0</v>
      </c>
      <c r="AF39" s="568">
        <v>0</v>
      </c>
      <c r="AG39" s="569">
        <v>0</v>
      </c>
      <c r="AH39" s="569">
        <v>0</v>
      </c>
      <c r="AI39" s="569">
        <v>0</v>
      </c>
      <c r="AJ39" s="569">
        <v>0</v>
      </c>
      <c r="AK39" s="569">
        <v>0</v>
      </c>
      <c r="AL39" s="569">
        <v>0</v>
      </c>
      <c r="AM39" s="569">
        <v>0</v>
      </c>
      <c r="AN39" s="569">
        <v>0</v>
      </c>
      <c r="AO39" s="569">
        <v>0</v>
      </c>
      <c r="AP39" s="569">
        <v>0</v>
      </c>
      <c r="AQ39" s="569">
        <v>0</v>
      </c>
      <c r="AR39" s="569">
        <v>0</v>
      </c>
      <c r="AS39" s="588">
        <v>0</v>
      </c>
      <c r="AT39" s="568">
        <v>0</v>
      </c>
      <c r="AU39" s="569">
        <v>0</v>
      </c>
      <c r="AV39" s="569">
        <v>0</v>
      </c>
      <c r="AW39" s="569">
        <v>0</v>
      </c>
      <c r="AX39" s="569">
        <v>0</v>
      </c>
      <c r="AY39" s="569">
        <v>0</v>
      </c>
      <c r="AZ39" s="569">
        <v>0</v>
      </c>
      <c r="BA39" s="569">
        <v>0</v>
      </c>
      <c r="BB39" s="569">
        <v>0</v>
      </c>
      <c r="BC39" s="569">
        <v>0</v>
      </c>
      <c r="BD39" s="569">
        <v>0</v>
      </c>
      <c r="BE39" s="569">
        <v>0</v>
      </c>
      <c r="BF39" s="588">
        <v>0</v>
      </c>
    </row>
    <row r="40" spans="1:58">
      <c r="A40" s="566"/>
      <c r="B40" s="595">
        <v>93.575000000000003</v>
      </c>
      <c r="C40" s="567" t="s">
        <v>66</v>
      </c>
      <c r="D40" s="568">
        <v>0</v>
      </c>
      <c r="E40" s="569">
        <v>0</v>
      </c>
      <c r="F40" s="569">
        <v>0</v>
      </c>
      <c r="G40" s="569">
        <v>0</v>
      </c>
      <c r="H40" s="569">
        <v>0</v>
      </c>
      <c r="I40" s="569">
        <v>0</v>
      </c>
      <c r="J40" s="569">
        <v>0</v>
      </c>
      <c r="K40" s="569">
        <v>0</v>
      </c>
      <c r="L40" s="569">
        <v>0</v>
      </c>
      <c r="M40" s="569">
        <v>0</v>
      </c>
      <c r="N40" s="569">
        <v>0</v>
      </c>
      <c r="O40" s="569">
        <v>0</v>
      </c>
      <c r="P40" s="569">
        <v>0</v>
      </c>
      <c r="Q40" s="588">
        <v>0</v>
      </c>
      <c r="R40" s="568">
        <v>0</v>
      </c>
      <c r="S40" s="569">
        <v>0</v>
      </c>
      <c r="T40" s="569">
        <v>0</v>
      </c>
      <c r="U40" s="569">
        <v>0</v>
      </c>
      <c r="V40" s="569">
        <v>0</v>
      </c>
      <c r="W40" s="569">
        <v>0</v>
      </c>
      <c r="X40" s="569">
        <v>0</v>
      </c>
      <c r="Y40" s="569">
        <v>0</v>
      </c>
      <c r="Z40" s="569">
        <v>0</v>
      </c>
      <c r="AA40" s="569">
        <v>0</v>
      </c>
      <c r="AB40" s="569">
        <v>0</v>
      </c>
      <c r="AC40" s="569">
        <v>0</v>
      </c>
      <c r="AD40" s="569">
        <v>0</v>
      </c>
      <c r="AE40" s="588">
        <v>0</v>
      </c>
      <c r="AF40" s="568">
        <v>0</v>
      </c>
      <c r="AG40" s="569">
        <v>0</v>
      </c>
      <c r="AH40" s="569">
        <v>0</v>
      </c>
      <c r="AI40" s="569">
        <v>0</v>
      </c>
      <c r="AJ40" s="569">
        <v>0</v>
      </c>
      <c r="AK40" s="569">
        <v>0</v>
      </c>
      <c r="AL40" s="569">
        <v>0</v>
      </c>
      <c r="AM40" s="569">
        <v>0</v>
      </c>
      <c r="AN40" s="569">
        <v>0</v>
      </c>
      <c r="AO40" s="569">
        <v>0</v>
      </c>
      <c r="AP40" s="569">
        <v>0</v>
      </c>
      <c r="AQ40" s="569">
        <v>0</v>
      </c>
      <c r="AR40" s="569">
        <v>0</v>
      </c>
      <c r="AS40" s="588">
        <v>0</v>
      </c>
      <c r="AT40" s="568">
        <v>0</v>
      </c>
      <c r="AU40" s="569">
        <v>0</v>
      </c>
      <c r="AV40" s="569">
        <v>0</v>
      </c>
      <c r="AW40" s="569">
        <v>0</v>
      </c>
      <c r="AX40" s="569">
        <v>0</v>
      </c>
      <c r="AY40" s="569">
        <v>0</v>
      </c>
      <c r="AZ40" s="569">
        <v>0</v>
      </c>
      <c r="BA40" s="569">
        <v>0</v>
      </c>
      <c r="BB40" s="569">
        <v>0</v>
      </c>
      <c r="BC40" s="569">
        <v>0</v>
      </c>
      <c r="BD40" s="569">
        <v>0</v>
      </c>
      <c r="BE40" s="569">
        <v>0</v>
      </c>
      <c r="BF40" s="588">
        <v>0</v>
      </c>
    </row>
    <row r="41" spans="1:58">
      <c r="A41" s="566"/>
      <c r="B41" s="595">
        <v>93.667000000000002</v>
      </c>
      <c r="C41" s="567" t="s">
        <v>81</v>
      </c>
      <c r="D41" s="568">
        <v>0</v>
      </c>
      <c r="E41" s="569">
        <v>485473</v>
      </c>
      <c r="F41" s="569">
        <v>478366</v>
      </c>
      <c r="G41" s="569">
        <v>485206.85</v>
      </c>
      <c r="H41" s="569">
        <v>467119.24000000005</v>
      </c>
      <c r="I41" s="569">
        <v>469473</v>
      </c>
      <c r="J41" s="569">
        <v>606906.2799999998</v>
      </c>
      <c r="K41" s="569">
        <v>-3747</v>
      </c>
      <c r="L41" s="569">
        <v>-1044928</v>
      </c>
      <c r="M41" s="569">
        <v>-974</v>
      </c>
      <c r="N41" s="569">
        <v>-1408322.83</v>
      </c>
      <c r="O41" s="569">
        <v>-6991.58</v>
      </c>
      <c r="P41" s="569">
        <v>1725783.0400000005</v>
      </c>
      <c r="Q41" s="588">
        <v>2253364</v>
      </c>
      <c r="R41" s="568">
        <v>0</v>
      </c>
      <c r="S41" s="569">
        <v>611361</v>
      </c>
      <c r="T41" s="569">
        <v>608613</v>
      </c>
      <c r="U41" s="569">
        <v>603965</v>
      </c>
      <c r="V41" s="569">
        <v>616492</v>
      </c>
      <c r="W41" s="569">
        <v>652834.28999999992</v>
      </c>
      <c r="X41" s="569">
        <v>-1218739.44</v>
      </c>
      <c r="Y41" s="569">
        <v>1825026.4299999997</v>
      </c>
      <c r="Z41" s="569">
        <v>-1826128.73</v>
      </c>
      <c r="AA41" s="569">
        <v>-182876.56999999983</v>
      </c>
      <c r="AB41" s="569">
        <v>0</v>
      </c>
      <c r="AC41" s="569">
        <v>0</v>
      </c>
      <c r="AD41" s="569">
        <v>562817.02</v>
      </c>
      <c r="AE41" s="588">
        <v>2253364</v>
      </c>
      <c r="AF41" s="568">
        <v>0</v>
      </c>
      <c r="AG41" s="569">
        <v>559396.78</v>
      </c>
      <c r="AH41" s="569">
        <v>559523.25</v>
      </c>
      <c r="AI41" s="569">
        <v>558907.62999999977</v>
      </c>
      <c r="AJ41" s="569">
        <v>556031.06999999995</v>
      </c>
      <c r="AK41" s="569">
        <v>555580.04</v>
      </c>
      <c r="AL41" s="569">
        <v>480113.37999999954</v>
      </c>
      <c r="AM41" s="569">
        <v>2749.23</v>
      </c>
      <c r="AN41" s="569">
        <v>-1089.1199999999999</v>
      </c>
      <c r="AO41" s="569">
        <v>-1147142.4000000004</v>
      </c>
      <c r="AP41" s="569">
        <v>149.24</v>
      </c>
      <c r="AQ41" s="569">
        <v>0</v>
      </c>
      <c r="AR41" s="569">
        <v>129144.9000000013</v>
      </c>
      <c r="AS41" s="588">
        <v>2253364</v>
      </c>
      <c r="AT41" s="568">
        <v>0</v>
      </c>
      <c r="AU41" s="569">
        <v>574090.41</v>
      </c>
      <c r="AV41" s="569">
        <v>586921.03</v>
      </c>
      <c r="AW41" s="569">
        <v>587552.13</v>
      </c>
      <c r="AX41" s="569">
        <v>595220.97000000009</v>
      </c>
      <c r="AY41" s="569">
        <v>589992.42000000004</v>
      </c>
      <c r="AZ41" s="569">
        <v>830991.66</v>
      </c>
      <c r="BA41" s="569">
        <v>602721.03</v>
      </c>
      <c r="BB41" s="569">
        <v>611263.17000000016</v>
      </c>
      <c r="BC41" s="569">
        <v>-908462.94000000006</v>
      </c>
      <c r="BD41" s="569">
        <v>-908462.94000000006</v>
      </c>
      <c r="BE41" s="569">
        <v>-908462.94000000006</v>
      </c>
      <c r="BF41" s="588">
        <v>2253364</v>
      </c>
    </row>
    <row r="42" spans="1:58">
      <c r="A42" s="566"/>
      <c r="B42" s="546" t="s">
        <v>141</v>
      </c>
      <c r="C42" s="567" t="s">
        <v>140</v>
      </c>
      <c r="D42" s="568">
        <v>0</v>
      </c>
      <c r="E42" s="569">
        <v>0</v>
      </c>
      <c r="F42" s="569">
        <v>0</v>
      </c>
      <c r="G42" s="569">
        <v>0</v>
      </c>
      <c r="H42" s="569">
        <v>0</v>
      </c>
      <c r="I42" s="569">
        <v>0</v>
      </c>
      <c r="J42" s="569">
        <v>0</v>
      </c>
      <c r="K42" s="569">
        <v>0</v>
      </c>
      <c r="L42" s="569">
        <v>0</v>
      </c>
      <c r="M42" s="569">
        <v>0</v>
      </c>
      <c r="N42" s="569">
        <v>0</v>
      </c>
      <c r="O42" s="569">
        <v>0</v>
      </c>
      <c r="P42" s="569">
        <v>0</v>
      </c>
      <c r="Q42" s="588">
        <v>0</v>
      </c>
      <c r="R42" s="568">
        <v>0</v>
      </c>
      <c r="S42" s="569">
        <v>0</v>
      </c>
      <c r="T42" s="569">
        <v>0</v>
      </c>
      <c r="U42" s="569">
        <v>0</v>
      </c>
      <c r="V42" s="569">
        <v>0</v>
      </c>
      <c r="W42" s="569">
        <v>0</v>
      </c>
      <c r="X42" s="569">
        <v>0</v>
      </c>
      <c r="Y42" s="569">
        <v>0</v>
      </c>
      <c r="Z42" s="569">
        <v>0</v>
      </c>
      <c r="AA42" s="569">
        <v>0</v>
      </c>
      <c r="AB42" s="569">
        <v>0</v>
      </c>
      <c r="AC42" s="569">
        <v>0</v>
      </c>
      <c r="AD42" s="569">
        <v>0</v>
      </c>
      <c r="AE42" s="588">
        <v>0</v>
      </c>
      <c r="AF42" s="568">
        <v>0</v>
      </c>
      <c r="AG42" s="569">
        <v>0</v>
      </c>
      <c r="AH42" s="569">
        <v>0</v>
      </c>
      <c r="AI42" s="569">
        <v>0</v>
      </c>
      <c r="AJ42" s="569">
        <v>0</v>
      </c>
      <c r="AK42" s="569">
        <v>0</v>
      </c>
      <c r="AL42" s="569">
        <v>0</v>
      </c>
      <c r="AM42" s="569">
        <v>0</v>
      </c>
      <c r="AN42" s="569">
        <v>0</v>
      </c>
      <c r="AO42" s="569">
        <v>0</v>
      </c>
      <c r="AP42" s="569">
        <v>0</v>
      </c>
      <c r="AQ42" s="569">
        <v>0</v>
      </c>
      <c r="AR42" s="569">
        <v>0</v>
      </c>
      <c r="AS42" s="588">
        <v>0</v>
      </c>
      <c r="AT42" s="568">
        <v>0</v>
      </c>
      <c r="AU42" s="569">
        <v>0</v>
      </c>
      <c r="AV42" s="569">
        <v>0</v>
      </c>
      <c r="AW42" s="569">
        <v>0</v>
      </c>
      <c r="AX42" s="569">
        <v>0</v>
      </c>
      <c r="AY42" s="569">
        <v>0</v>
      </c>
      <c r="AZ42" s="569">
        <v>0</v>
      </c>
      <c r="BA42" s="569">
        <v>0</v>
      </c>
      <c r="BB42" s="569">
        <v>0</v>
      </c>
      <c r="BC42" s="569">
        <v>0</v>
      </c>
      <c r="BD42" s="569">
        <v>0</v>
      </c>
      <c r="BE42" s="569">
        <v>0</v>
      </c>
      <c r="BF42" s="588">
        <v>0</v>
      </c>
    </row>
    <row r="43" spans="1:58">
      <c r="A43" s="566"/>
      <c r="B43" s="546" t="s">
        <v>125</v>
      </c>
      <c r="C43" s="567" t="s">
        <v>112</v>
      </c>
      <c r="D43" s="568">
        <v>18646</v>
      </c>
      <c r="E43" s="569">
        <v>18881</v>
      </c>
      <c r="F43" s="569">
        <v>19710</v>
      </c>
      <c r="G43" s="569">
        <v>18506.009999999998</v>
      </c>
      <c r="H43" s="569">
        <v>19006</v>
      </c>
      <c r="I43" s="569">
        <v>18635</v>
      </c>
      <c r="J43" s="569">
        <v>16976</v>
      </c>
      <c r="K43" s="569">
        <v>18159</v>
      </c>
      <c r="L43" s="569">
        <v>30066</v>
      </c>
      <c r="M43" s="569">
        <v>19305</v>
      </c>
      <c r="N43" s="569">
        <v>-33961</v>
      </c>
      <c r="O43" s="569">
        <v>17706.210000000003</v>
      </c>
      <c r="P43" s="569">
        <v>57551.78</v>
      </c>
      <c r="Q43" s="588">
        <v>239187</v>
      </c>
      <c r="R43" s="568">
        <v>16167</v>
      </c>
      <c r="S43" s="569">
        <v>21103</v>
      </c>
      <c r="T43" s="569">
        <v>22462</v>
      </c>
      <c r="U43" s="569">
        <v>19217</v>
      </c>
      <c r="V43" s="569">
        <v>21620</v>
      </c>
      <c r="W43" s="569">
        <v>21896.129999999994</v>
      </c>
      <c r="X43" s="569">
        <v>-37314.159999999996</v>
      </c>
      <c r="Y43" s="569">
        <v>86604.849999999991</v>
      </c>
      <c r="Z43" s="569">
        <v>-36755.399999999994</v>
      </c>
      <c r="AA43" s="569">
        <v>12639.800000000003</v>
      </c>
      <c r="AB43" s="569">
        <v>26907.420000000002</v>
      </c>
      <c r="AC43" s="569">
        <v>21216.180000000004</v>
      </c>
      <c r="AD43" s="569">
        <v>82363.179999999964</v>
      </c>
      <c r="AE43" s="588">
        <v>278127</v>
      </c>
      <c r="AF43" s="568">
        <v>17333.63</v>
      </c>
      <c r="AG43" s="569">
        <v>17820.729999999996</v>
      </c>
      <c r="AH43" s="569">
        <v>18802.899999999998</v>
      </c>
      <c r="AI43" s="569">
        <v>18475.379999999997</v>
      </c>
      <c r="AJ43" s="569">
        <v>18204.000000000004</v>
      </c>
      <c r="AK43" s="569">
        <v>17666.800000000003</v>
      </c>
      <c r="AL43" s="569">
        <v>10966.27</v>
      </c>
      <c r="AM43" s="569">
        <v>19925.93</v>
      </c>
      <c r="AN43" s="569">
        <v>18692.259999999998</v>
      </c>
      <c r="AO43" s="569">
        <v>-510.31999999999971</v>
      </c>
      <c r="AP43" s="569">
        <v>20573.319999999996</v>
      </c>
      <c r="AQ43" s="569">
        <v>19556.03</v>
      </c>
      <c r="AR43" s="569">
        <v>39938.070000000007</v>
      </c>
      <c r="AS43" s="588">
        <v>237445</v>
      </c>
      <c r="AT43" s="568">
        <v>15254.329999999998</v>
      </c>
      <c r="AU43" s="569">
        <v>16703.460000000006</v>
      </c>
      <c r="AV43" s="569">
        <v>16797.339999999997</v>
      </c>
      <c r="AW43" s="569">
        <v>14838.460000000005</v>
      </c>
      <c r="AX43" s="569">
        <v>17295</v>
      </c>
      <c r="AY43" s="569">
        <v>21935.83</v>
      </c>
      <c r="AZ43" s="569">
        <v>-1595.8900000000067</v>
      </c>
      <c r="BA43" s="569">
        <v>20731.690000000002</v>
      </c>
      <c r="BB43" s="569">
        <v>19446.649999999998</v>
      </c>
      <c r="BC43" s="569">
        <v>28960.043333333335</v>
      </c>
      <c r="BD43" s="569">
        <v>28960.043333333335</v>
      </c>
      <c r="BE43" s="569">
        <v>28960.043333333335</v>
      </c>
      <c r="BF43" s="588">
        <v>228287</v>
      </c>
    </row>
    <row r="44" spans="1:58">
      <c r="A44" s="589" t="s">
        <v>338</v>
      </c>
      <c r="B44" s="590"/>
      <c r="C44" s="591"/>
      <c r="D44" s="592">
        <v>23692</v>
      </c>
      <c r="E44" s="593">
        <v>1810385</v>
      </c>
      <c r="F44" s="593">
        <v>1785288</v>
      </c>
      <c r="G44" s="593">
        <v>1808930.64</v>
      </c>
      <c r="H44" s="593">
        <v>1746888.0800000003</v>
      </c>
      <c r="I44" s="593">
        <v>1751199</v>
      </c>
      <c r="J44" s="593">
        <v>1700506.1</v>
      </c>
      <c r="K44" s="593">
        <v>1257195</v>
      </c>
      <c r="L44" s="593">
        <v>232113</v>
      </c>
      <c r="M44" s="593">
        <v>171836.44000000018</v>
      </c>
      <c r="N44" s="593">
        <v>-2928604.72</v>
      </c>
      <c r="O44" s="593">
        <v>1217904.7799999998</v>
      </c>
      <c r="P44" s="593">
        <v>2316451.6800000034</v>
      </c>
      <c r="Q44" s="594">
        <v>12893785</v>
      </c>
      <c r="R44" s="592">
        <v>24374</v>
      </c>
      <c r="S44" s="593">
        <v>2063289</v>
      </c>
      <c r="T44" s="593">
        <v>2056208</v>
      </c>
      <c r="U44" s="593">
        <v>3161444</v>
      </c>
      <c r="V44" s="593">
        <v>2081120</v>
      </c>
      <c r="W44" s="593">
        <v>2202295.94</v>
      </c>
      <c r="X44" s="593">
        <v>-3877852.5700000003</v>
      </c>
      <c r="Y44" s="593">
        <v>7360768.0299999975</v>
      </c>
      <c r="Z44" s="593">
        <v>-4480239.3100000005</v>
      </c>
      <c r="AA44" s="593">
        <v>1490997.7999999998</v>
      </c>
      <c r="AB44" s="593">
        <v>1676058.8400000003</v>
      </c>
      <c r="AC44" s="593">
        <v>1579057.4800000002</v>
      </c>
      <c r="AD44" s="593">
        <v>-2328359.2099999972</v>
      </c>
      <c r="AE44" s="594">
        <v>13009162</v>
      </c>
      <c r="AF44" s="592">
        <v>25342.120000000003</v>
      </c>
      <c r="AG44" s="593">
        <v>2091667.6700000002</v>
      </c>
      <c r="AH44" s="593">
        <v>2093571.3299999998</v>
      </c>
      <c r="AI44" s="593">
        <v>3523902.21</v>
      </c>
      <c r="AJ44" s="593">
        <v>2079800.2199999997</v>
      </c>
      <c r="AK44" s="593">
        <v>2077349.1900000002</v>
      </c>
      <c r="AL44" s="593">
        <v>2137981.6299999962</v>
      </c>
      <c r="AM44" s="593">
        <v>39283.119999999995</v>
      </c>
      <c r="AN44" s="593">
        <v>23306.239999999998</v>
      </c>
      <c r="AO44" s="593">
        <v>-1074594.8499999999</v>
      </c>
      <c r="AP44" s="593">
        <v>30625.269999999997</v>
      </c>
      <c r="AQ44" s="593">
        <v>28588.080000000002</v>
      </c>
      <c r="AR44" s="593">
        <v>-139822.22999999573</v>
      </c>
      <c r="AS44" s="594">
        <v>12937000.000000002</v>
      </c>
      <c r="AT44" s="592">
        <v>19781.299999999996</v>
      </c>
      <c r="AU44" s="593">
        <v>2259743.4899999998</v>
      </c>
      <c r="AV44" s="593">
        <v>2309885.3499999996</v>
      </c>
      <c r="AW44" s="593">
        <v>2309701.9</v>
      </c>
      <c r="AX44" s="593">
        <v>2342888.31</v>
      </c>
      <c r="AY44" s="593">
        <v>2328523.3400000003</v>
      </c>
      <c r="AZ44" s="593">
        <v>2351078.7999999993</v>
      </c>
      <c r="BA44" s="593">
        <v>2376583.34</v>
      </c>
      <c r="BB44" s="593">
        <v>2408219.2500000005</v>
      </c>
      <c r="BC44" s="593">
        <v>-1940172.3599999999</v>
      </c>
      <c r="BD44" s="593">
        <v>-1940172.3599999999</v>
      </c>
      <c r="BE44" s="593">
        <v>-1940172.3599999999</v>
      </c>
      <c r="BF44" s="594">
        <v>12885888</v>
      </c>
    </row>
    <row r="45" spans="1:58">
      <c r="A45" s="566" t="s">
        <v>34</v>
      </c>
      <c r="B45" s="546" t="s">
        <v>87</v>
      </c>
      <c r="C45" s="567" t="s">
        <v>86</v>
      </c>
      <c r="D45" s="568">
        <v>0</v>
      </c>
      <c r="E45" s="569">
        <v>0</v>
      </c>
      <c r="F45" s="569">
        <v>0</v>
      </c>
      <c r="G45" s="569">
        <v>0</v>
      </c>
      <c r="H45" s="569">
        <v>0</v>
      </c>
      <c r="I45" s="569">
        <v>0</v>
      </c>
      <c r="J45" s="569">
        <v>0</v>
      </c>
      <c r="K45" s="569">
        <v>0</v>
      </c>
      <c r="L45" s="569">
        <v>0</v>
      </c>
      <c r="M45" s="569">
        <v>0</v>
      </c>
      <c r="N45" s="569">
        <v>0</v>
      </c>
      <c r="O45" s="569">
        <v>0</v>
      </c>
      <c r="P45" s="569">
        <v>0</v>
      </c>
      <c r="Q45" s="588">
        <v>0</v>
      </c>
      <c r="R45" s="568">
        <v>0</v>
      </c>
      <c r="S45" s="569">
        <v>0</v>
      </c>
      <c r="T45" s="569">
        <v>0</v>
      </c>
      <c r="U45" s="569">
        <v>0</v>
      </c>
      <c r="V45" s="569">
        <v>0</v>
      </c>
      <c r="W45" s="569">
        <v>0</v>
      </c>
      <c r="X45" s="569">
        <v>0</v>
      </c>
      <c r="Y45" s="569">
        <v>0</v>
      </c>
      <c r="Z45" s="569">
        <v>0</v>
      </c>
      <c r="AA45" s="569">
        <v>0</v>
      </c>
      <c r="AB45" s="569">
        <v>0</v>
      </c>
      <c r="AC45" s="569">
        <v>0</v>
      </c>
      <c r="AD45" s="569">
        <v>0</v>
      </c>
      <c r="AE45" s="588">
        <v>0</v>
      </c>
      <c r="AF45" s="568">
        <v>0</v>
      </c>
      <c r="AG45" s="569">
        <v>0</v>
      </c>
      <c r="AH45" s="569">
        <v>0</v>
      </c>
      <c r="AI45" s="569">
        <v>0</v>
      </c>
      <c r="AJ45" s="569">
        <v>0</v>
      </c>
      <c r="AK45" s="569">
        <v>0</v>
      </c>
      <c r="AL45" s="569">
        <v>0</v>
      </c>
      <c r="AM45" s="569">
        <v>0</v>
      </c>
      <c r="AN45" s="569">
        <v>0</v>
      </c>
      <c r="AO45" s="569">
        <v>0</v>
      </c>
      <c r="AP45" s="569">
        <v>0</v>
      </c>
      <c r="AQ45" s="569">
        <v>0</v>
      </c>
      <c r="AR45" s="569">
        <v>0</v>
      </c>
      <c r="AS45" s="588">
        <v>0</v>
      </c>
      <c r="AT45" s="568">
        <v>0</v>
      </c>
      <c r="AU45" s="569">
        <v>0</v>
      </c>
      <c r="AV45" s="569">
        <v>0</v>
      </c>
      <c r="AW45" s="569">
        <v>0</v>
      </c>
      <c r="AX45" s="569">
        <v>0</v>
      </c>
      <c r="AY45" s="569">
        <v>0</v>
      </c>
      <c r="AZ45" s="569">
        <v>0</v>
      </c>
      <c r="BA45" s="569">
        <v>0</v>
      </c>
      <c r="BB45" s="569">
        <v>0</v>
      </c>
      <c r="BC45" s="569">
        <v>0</v>
      </c>
      <c r="BD45" s="569">
        <v>0</v>
      </c>
      <c r="BE45" s="569">
        <v>0</v>
      </c>
      <c r="BF45" s="588">
        <v>0</v>
      </c>
    </row>
    <row r="46" spans="1:58">
      <c r="A46" s="566"/>
      <c r="B46" s="546" t="s">
        <v>155</v>
      </c>
      <c r="C46" s="567" t="s">
        <v>156</v>
      </c>
      <c r="D46" s="568">
        <v>0</v>
      </c>
      <c r="E46" s="569">
        <v>0</v>
      </c>
      <c r="F46" s="569">
        <v>0</v>
      </c>
      <c r="G46" s="569">
        <v>0</v>
      </c>
      <c r="H46" s="569">
        <v>0</v>
      </c>
      <c r="I46" s="569">
        <v>0</v>
      </c>
      <c r="J46" s="569">
        <v>0</v>
      </c>
      <c r="K46" s="569">
        <v>0</v>
      </c>
      <c r="L46" s="569">
        <v>0</v>
      </c>
      <c r="M46" s="569">
        <v>0</v>
      </c>
      <c r="N46" s="569">
        <v>0</v>
      </c>
      <c r="O46" s="569">
        <v>0</v>
      </c>
      <c r="P46" s="569">
        <v>0</v>
      </c>
      <c r="Q46" s="588">
        <v>0</v>
      </c>
      <c r="R46" s="568">
        <v>0</v>
      </c>
      <c r="S46" s="569">
        <v>0</v>
      </c>
      <c r="T46" s="569">
        <v>0</v>
      </c>
      <c r="U46" s="569">
        <v>0</v>
      </c>
      <c r="V46" s="569">
        <v>0</v>
      </c>
      <c r="W46" s="569">
        <v>0</v>
      </c>
      <c r="X46" s="569">
        <v>0</v>
      </c>
      <c r="Y46" s="569">
        <v>0</v>
      </c>
      <c r="Z46" s="569">
        <v>0</v>
      </c>
      <c r="AA46" s="569">
        <v>0</v>
      </c>
      <c r="AB46" s="569">
        <v>0</v>
      </c>
      <c r="AC46" s="569">
        <v>0</v>
      </c>
      <c r="AD46" s="569">
        <v>0</v>
      </c>
      <c r="AE46" s="588">
        <v>0</v>
      </c>
      <c r="AF46" s="568">
        <v>0</v>
      </c>
      <c r="AG46" s="569">
        <v>0</v>
      </c>
      <c r="AH46" s="569">
        <v>0</v>
      </c>
      <c r="AI46" s="569">
        <v>0</v>
      </c>
      <c r="AJ46" s="569">
        <v>0</v>
      </c>
      <c r="AK46" s="569">
        <v>0</v>
      </c>
      <c r="AL46" s="569">
        <v>0</v>
      </c>
      <c r="AM46" s="569">
        <v>0</v>
      </c>
      <c r="AN46" s="569">
        <v>0</v>
      </c>
      <c r="AO46" s="569">
        <v>0</v>
      </c>
      <c r="AP46" s="569">
        <v>0</v>
      </c>
      <c r="AQ46" s="569">
        <v>0</v>
      </c>
      <c r="AR46" s="569">
        <v>0</v>
      </c>
      <c r="AS46" s="588">
        <v>0</v>
      </c>
      <c r="AT46" s="568">
        <v>0</v>
      </c>
      <c r="AU46" s="569">
        <v>0</v>
      </c>
      <c r="AV46" s="569">
        <v>0</v>
      </c>
      <c r="AW46" s="569">
        <v>0</v>
      </c>
      <c r="AX46" s="569">
        <v>0</v>
      </c>
      <c r="AY46" s="569">
        <v>0</v>
      </c>
      <c r="AZ46" s="569">
        <v>0</v>
      </c>
      <c r="BA46" s="569">
        <v>0</v>
      </c>
      <c r="BB46" s="569">
        <v>0</v>
      </c>
      <c r="BC46" s="569">
        <v>0</v>
      </c>
      <c r="BD46" s="569">
        <v>0</v>
      </c>
      <c r="BE46" s="569">
        <v>0</v>
      </c>
      <c r="BF46" s="588">
        <v>0</v>
      </c>
    </row>
    <row r="47" spans="1:58" s="546" customFormat="1">
      <c r="A47" s="566" t="s">
        <v>339</v>
      </c>
      <c r="C47" s="567"/>
      <c r="D47" s="598">
        <v>0</v>
      </c>
      <c r="E47" s="599">
        <v>0</v>
      </c>
      <c r="F47" s="599">
        <v>0</v>
      </c>
      <c r="G47" s="599">
        <v>0</v>
      </c>
      <c r="H47" s="599">
        <v>0</v>
      </c>
      <c r="I47" s="599">
        <v>0</v>
      </c>
      <c r="J47" s="599">
        <v>0</v>
      </c>
      <c r="K47" s="599">
        <v>0</v>
      </c>
      <c r="L47" s="599">
        <v>0</v>
      </c>
      <c r="M47" s="599">
        <v>0</v>
      </c>
      <c r="N47" s="599">
        <v>0</v>
      </c>
      <c r="O47" s="599">
        <v>0</v>
      </c>
      <c r="P47" s="599">
        <v>0</v>
      </c>
      <c r="Q47" s="588">
        <v>0</v>
      </c>
      <c r="R47" s="598">
        <v>0</v>
      </c>
      <c r="S47" s="599">
        <v>0</v>
      </c>
      <c r="T47" s="599">
        <v>0</v>
      </c>
      <c r="U47" s="599">
        <v>0</v>
      </c>
      <c r="V47" s="599">
        <v>0</v>
      </c>
      <c r="W47" s="599">
        <v>0</v>
      </c>
      <c r="X47" s="599">
        <v>0</v>
      </c>
      <c r="Y47" s="599">
        <v>0</v>
      </c>
      <c r="Z47" s="599">
        <v>0</v>
      </c>
      <c r="AA47" s="599">
        <v>0</v>
      </c>
      <c r="AB47" s="599">
        <v>0</v>
      </c>
      <c r="AC47" s="599">
        <v>0</v>
      </c>
      <c r="AD47" s="599"/>
      <c r="AE47" s="588">
        <v>0</v>
      </c>
      <c r="AF47" s="598">
        <v>0</v>
      </c>
      <c r="AG47" s="599">
        <v>0</v>
      </c>
      <c r="AH47" s="599">
        <v>0</v>
      </c>
      <c r="AI47" s="599">
        <v>0</v>
      </c>
      <c r="AJ47" s="599">
        <v>0</v>
      </c>
      <c r="AK47" s="599">
        <v>0</v>
      </c>
      <c r="AL47" s="599">
        <v>0</v>
      </c>
      <c r="AM47" s="599">
        <v>0</v>
      </c>
      <c r="AN47" s="599">
        <v>0</v>
      </c>
      <c r="AO47" s="599">
        <v>0</v>
      </c>
      <c r="AP47" s="599">
        <v>0</v>
      </c>
      <c r="AQ47" s="599">
        <v>0</v>
      </c>
      <c r="AR47" s="599"/>
      <c r="AS47" s="588">
        <v>0</v>
      </c>
      <c r="AT47" s="598">
        <v>0</v>
      </c>
      <c r="AU47" s="599">
        <v>0</v>
      </c>
      <c r="AV47" s="599">
        <v>0</v>
      </c>
      <c r="AW47" s="599">
        <v>0</v>
      </c>
      <c r="AX47" s="599">
        <v>0</v>
      </c>
      <c r="AY47" s="599">
        <v>0</v>
      </c>
      <c r="AZ47" s="599">
        <v>0</v>
      </c>
      <c r="BA47" s="599">
        <v>0</v>
      </c>
      <c r="BB47" s="599">
        <v>0</v>
      </c>
      <c r="BC47" s="599">
        <v>0</v>
      </c>
      <c r="BD47" s="599">
        <v>0</v>
      </c>
      <c r="BE47" s="599">
        <v>0</v>
      </c>
      <c r="BF47" s="588">
        <v>0</v>
      </c>
    </row>
    <row r="48" spans="1:58" s="546" customFormat="1" ht="15.45" thickBot="1">
      <c r="A48" s="600" t="s">
        <v>152</v>
      </c>
      <c r="B48" s="572"/>
      <c r="C48" s="573"/>
      <c r="D48" s="601">
        <v>1907070</v>
      </c>
      <c r="E48" s="601">
        <v>1931253</v>
      </c>
      <c r="F48" s="601">
        <v>2015808</v>
      </c>
      <c r="G48" s="601">
        <v>1892948.0499999998</v>
      </c>
      <c r="H48" s="601">
        <v>1832756.0800000003</v>
      </c>
      <c r="I48" s="601">
        <v>1906106</v>
      </c>
      <c r="J48" s="601">
        <v>2018125.0300000003</v>
      </c>
      <c r="K48" s="601">
        <v>1857352</v>
      </c>
      <c r="L48" s="601">
        <v>3073600</v>
      </c>
      <c r="M48" s="601">
        <v>1974445.9300000002</v>
      </c>
      <c r="N48" s="601">
        <v>1853239.1299999994</v>
      </c>
      <c r="O48" s="601">
        <v>1811067.33</v>
      </c>
      <c r="P48" s="601">
        <v>338444.45000000298</v>
      </c>
      <c r="Q48" s="602">
        <v>24412215</v>
      </c>
      <c r="R48" s="601">
        <v>1744905</v>
      </c>
      <c r="S48" s="601">
        <v>2278192</v>
      </c>
      <c r="T48" s="601">
        <v>2425829</v>
      </c>
      <c r="U48" s="601">
        <v>2189070</v>
      </c>
      <c r="V48" s="601">
        <v>2333470</v>
      </c>
      <c r="W48" s="601">
        <v>2363238.81</v>
      </c>
      <c r="X48" s="601">
        <v>2258912.0200000023</v>
      </c>
      <c r="Y48" s="601">
        <v>3060430.9199999962</v>
      </c>
      <c r="Z48" s="601">
        <v>2309910.25</v>
      </c>
      <c r="AA48" s="601">
        <v>2342281.2699999996</v>
      </c>
      <c r="AB48" s="601">
        <v>2903804.3599999994</v>
      </c>
      <c r="AC48" s="601">
        <v>2290475.1100000003</v>
      </c>
      <c r="AD48" s="601">
        <v>1470282.2600000012</v>
      </c>
      <c r="AE48" s="602">
        <v>29970801</v>
      </c>
      <c r="AF48" s="601">
        <v>2204297.8199999998</v>
      </c>
      <c r="AG48" s="601">
        <v>2265736.2599999998</v>
      </c>
      <c r="AH48" s="601">
        <v>2390608.56</v>
      </c>
      <c r="AI48" s="601">
        <v>2535653.4699999997</v>
      </c>
      <c r="AJ48" s="601">
        <v>2315209.3599999994</v>
      </c>
      <c r="AK48" s="601">
        <v>2247151.3000000003</v>
      </c>
      <c r="AL48" s="601">
        <v>2400774.2499999963</v>
      </c>
      <c r="AM48" s="601">
        <v>2534376.9899999984</v>
      </c>
      <c r="AN48" s="601">
        <v>2377812.1100000003</v>
      </c>
      <c r="AO48" s="601">
        <v>2282429.0200000023</v>
      </c>
      <c r="AP48" s="601">
        <v>2616175.5000000014</v>
      </c>
      <c r="AQ48" s="601">
        <v>2487168.3099999987</v>
      </c>
      <c r="AR48" s="601">
        <v>1475277.0500000024</v>
      </c>
      <c r="AS48" s="602">
        <v>30132670</v>
      </c>
      <c r="AT48" s="601">
        <v>2302846.0999999996</v>
      </c>
      <c r="AU48" s="601">
        <v>2520801.9099999997</v>
      </c>
      <c r="AV48" s="601">
        <v>2535027.3699999996</v>
      </c>
      <c r="AW48" s="601">
        <v>2576056.9099999988</v>
      </c>
      <c r="AX48" s="601">
        <v>2609492.6100000003</v>
      </c>
      <c r="AY48" s="601">
        <v>3308467.8200000003</v>
      </c>
      <c r="AZ48" s="601">
        <v>2462440.4099999992</v>
      </c>
      <c r="BA48" s="601">
        <v>3204394.9499999993</v>
      </c>
      <c r="BB48" s="601">
        <v>3110404.97</v>
      </c>
      <c r="BC48" s="630">
        <v>3527937.9833333339</v>
      </c>
      <c r="BD48" s="601">
        <v>3527937.9833333339</v>
      </c>
      <c r="BE48" s="601">
        <v>3527937.9833333339</v>
      </c>
      <c r="BF48" s="602">
        <v>35213747</v>
      </c>
    </row>
    <row r="49" spans="3:58">
      <c r="C49" s="603"/>
      <c r="D49" s="604"/>
      <c r="E49" s="605"/>
      <c r="F49" s="605"/>
      <c r="G49" s="605"/>
      <c r="H49" s="605"/>
      <c r="I49" s="605"/>
      <c r="J49" s="605"/>
      <c r="K49" s="605"/>
      <c r="L49" s="605"/>
      <c r="M49" s="605"/>
      <c r="N49" s="605"/>
      <c r="O49" s="605"/>
      <c r="P49" s="605"/>
      <c r="Q49" s="606"/>
      <c r="R49" s="604"/>
      <c r="S49" s="605"/>
      <c r="T49" s="605"/>
      <c r="U49" s="605"/>
      <c r="V49" s="605"/>
      <c r="W49" s="605"/>
      <c r="X49" s="605"/>
      <c r="Y49" s="605"/>
      <c r="Z49" s="605"/>
      <c r="AA49" s="605"/>
      <c r="AB49" s="605"/>
      <c r="AC49" s="605"/>
      <c r="AD49" s="605"/>
      <c r="AE49" s="631"/>
      <c r="AF49" s="604"/>
      <c r="AG49" s="605"/>
      <c r="AH49" s="605"/>
      <c r="AI49" s="605"/>
      <c r="AJ49" s="605"/>
      <c r="AK49" s="605"/>
      <c r="AL49" s="605"/>
      <c r="AM49" s="605"/>
      <c r="AN49" s="605"/>
      <c r="AO49" s="605"/>
      <c r="AP49" s="605"/>
      <c r="AQ49" s="605"/>
      <c r="AR49" s="605"/>
      <c r="AS49" s="606"/>
      <c r="AT49" s="604"/>
      <c r="AU49" s="605"/>
      <c r="AV49" s="605"/>
      <c r="AW49" s="605"/>
      <c r="AX49" s="605"/>
      <c r="AY49" s="605"/>
      <c r="AZ49" s="605"/>
      <c r="BA49" s="605"/>
      <c r="BB49" s="605"/>
      <c r="BC49" s="605"/>
      <c r="BD49" s="605"/>
      <c r="BE49" s="605"/>
      <c r="BF49" s="606"/>
    </row>
    <row r="50" spans="3:58" s="609" customFormat="1">
      <c r="C50" s="607" t="s">
        <v>340</v>
      </c>
      <c r="D50" s="608">
        <v>412.9</v>
      </c>
      <c r="E50" s="609">
        <v>414.5</v>
      </c>
      <c r="F50" s="609">
        <v>411.7</v>
      </c>
      <c r="G50" s="609">
        <v>405</v>
      </c>
      <c r="H50" s="609">
        <v>403.7</v>
      </c>
      <c r="I50" s="609">
        <v>406.1</v>
      </c>
      <c r="J50" s="609">
        <v>401.9</v>
      </c>
      <c r="K50" s="609">
        <v>398.3</v>
      </c>
      <c r="L50" s="609">
        <v>396.1</v>
      </c>
      <c r="M50" s="609">
        <v>390.9</v>
      </c>
      <c r="N50" s="609">
        <v>383.9</v>
      </c>
      <c r="O50" s="609">
        <v>386.2</v>
      </c>
      <c r="Q50" s="610">
        <v>402.27272727272725</v>
      </c>
      <c r="R50" s="608">
        <v>461</v>
      </c>
      <c r="S50" s="608">
        <v>456.6</v>
      </c>
      <c r="T50" s="608">
        <v>456.2</v>
      </c>
      <c r="U50" s="608">
        <v>450.7</v>
      </c>
      <c r="V50" s="608">
        <v>451.5</v>
      </c>
      <c r="W50" s="608">
        <v>452.8</v>
      </c>
      <c r="X50" s="608">
        <v>454</v>
      </c>
      <c r="Y50" s="608">
        <v>445.40000000000003</v>
      </c>
      <c r="Z50" s="608">
        <v>452.5</v>
      </c>
      <c r="AA50" s="608">
        <v>443.89999999999992</v>
      </c>
      <c r="AB50" s="608">
        <v>455.2</v>
      </c>
      <c r="AC50" s="608">
        <v>460.6</v>
      </c>
      <c r="AE50" s="632">
        <v>453.36666666666673</v>
      </c>
      <c r="AF50" s="608">
        <v>460.79999999999995</v>
      </c>
      <c r="AG50" s="609">
        <v>469.39999999999992</v>
      </c>
      <c r="AH50" s="609">
        <v>463.5</v>
      </c>
      <c r="AI50" s="609">
        <v>464.3</v>
      </c>
      <c r="AJ50" s="609">
        <v>466</v>
      </c>
      <c r="AK50" s="609">
        <v>469.4</v>
      </c>
      <c r="AL50" s="609">
        <v>464.1</v>
      </c>
      <c r="AM50" s="609">
        <v>464.59999999999991</v>
      </c>
      <c r="AN50" s="609">
        <v>462.9</v>
      </c>
      <c r="AO50" s="609">
        <v>460.09999999999997</v>
      </c>
      <c r="AP50" s="609">
        <v>465.9</v>
      </c>
      <c r="AQ50" s="609">
        <v>463.69999999999982</v>
      </c>
      <c r="AS50" s="610">
        <v>464.55833333333334</v>
      </c>
      <c r="AT50" s="608">
        <v>465.89999999999986</v>
      </c>
      <c r="AU50" s="609">
        <v>474.50000000000006</v>
      </c>
      <c r="AV50" s="609">
        <v>483.1</v>
      </c>
      <c r="AW50" s="609">
        <v>477.3</v>
      </c>
      <c r="AX50" s="609">
        <v>483.29999999999995</v>
      </c>
      <c r="AY50" s="609">
        <v>505.89999999999992</v>
      </c>
      <c r="AZ50" s="609">
        <v>489.59999999999997</v>
      </c>
      <c r="BA50" s="609">
        <v>500.99999999999994</v>
      </c>
      <c r="BB50" s="609">
        <v>513.15211601065403</v>
      </c>
      <c r="BC50" s="609">
        <v>529.19999999999993</v>
      </c>
      <c r="BD50" s="609">
        <v>529.19999999999993</v>
      </c>
      <c r="BE50" s="609">
        <v>529.19999999999993</v>
      </c>
      <c r="BF50" s="610">
        <v>498.44600966755439</v>
      </c>
    </row>
    <row r="51" spans="3:58" s="599" customFormat="1">
      <c r="C51" s="611"/>
      <c r="D51" s="598"/>
      <c r="Q51" s="588"/>
      <c r="R51" s="598"/>
      <c r="AE51" s="596"/>
      <c r="AF51" s="598"/>
      <c r="AS51" s="588"/>
      <c r="AT51" s="598"/>
      <c r="BF51" s="588"/>
    </row>
    <row r="52" spans="3:58" s="613" customFormat="1">
      <c r="C52" s="612" t="s">
        <v>341</v>
      </c>
      <c r="D52" s="613">
        <v>4157.5877936546385</v>
      </c>
      <c r="E52" s="613">
        <v>4475.8021712907121</v>
      </c>
      <c r="F52" s="613">
        <v>4489.0284187515181</v>
      </c>
      <c r="G52" s="613">
        <v>4600.0763617580251</v>
      </c>
      <c r="H52" s="613">
        <v>4465.4945489224674</v>
      </c>
      <c r="I52" s="613">
        <v>4471.231223836493</v>
      </c>
      <c r="J52" s="613">
        <v>4499.1053752401158</v>
      </c>
      <c r="K52" s="613">
        <v>4486.3745920160682</v>
      </c>
      <c r="L52" s="613">
        <v>4505.8672052511993</v>
      </c>
      <c r="M52" s="613">
        <v>4528.4953243284726</v>
      </c>
      <c r="N52" s="613">
        <v>4591.9327949986982</v>
      </c>
      <c r="O52" s="613">
        <v>4578.820638819263</v>
      </c>
      <c r="Q52" s="628">
        <v>52092.462598870057</v>
      </c>
      <c r="R52" s="613">
        <v>3619.891540130152</v>
      </c>
      <c r="S52" s="613">
        <v>4462.8865527814278</v>
      </c>
      <c r="T52" s="613">
        <v>5291.7273125822012</v>
      </c>
      <c r="U52" s="613">
        <v>4698.1317949855784</v>
      </c>
      <c r="V52" s="613">
        <v>4909.6323366555926</v>
      </c>
      <c r="W52" s="613">
        <v>5063.9143473851573</v>
      </c>
      <c r="X52" s="613">
        <v>4659.3039642951462</v>
      </c>
      <c r="Y52" s="613">
        <v>4757.7143727391103</v>
      </c>
      <c r="Z52" s="613">
        <v>4669.8165468287298</v>
      </c>
      <c r="AA52" s="613">
        <v>4779.4362307659412</v>
      </c>
      <c r="AB52" s="613">
        <v>5371.1898251230223</v>
      </c>
      <c r="AC52" s="613">
        <v>4933.597031220148</v>
      </c>
      <c r="AE52" s="633">
        <v>57447.518564811406</v>
      </c>
      <c r="AF52" s="634">
        <v>4380.3307942708334</v>
      </c>
      <c r="AG52" s="613">
        <v>4319.8779931827867</v>
      </c>
      <c r="AH52" s="613">
        <v>4398.6185329018335</v>
      </c>
      <c r="AI52" s="613">
        <v>4390.4279776006924</v>
      </c>
      <c r="AJ52" s="613">
        <v>4346.5070171673824</v>
      </c>
      <c r="AK52" s="613">
        <v>4316.5636344269287</v>
      </c>
      <c r="AL52" s="613">
        <v>4413.2483731954317</v>
      </c>
      <c r="AM52" s="613">
        <v>4392.3093198450288</v>
      </c>
      <c r="AN52" s="613">
        <v>4449.695182544825</v>
      </c>
      <c r="AO52" s="613">
        <v>4504.7076505107643</v>
      </c>
      <c r="AP52" s="613">
        <v>4634.3311869499894</v>
      </c>
      <c r="AQ52" s="613">
        <v>4663.9813456976517</v>
      </c>
      <c r="AS52" s="628">
        <v>53207.888969810032</v>
      </c>
      <c r="AT52" s="634">
        <v>4656.1253917149625</v>
      </c>
      <c r="AU52" s="613">
        <v>4660.154942044257</v>
      </c>
      <c r="AV52" s="613">
        <v>4639.5776443800441</v>
      </c>
      <c r="AW52" s="613">
        <v>4691.4478944060338</v>
      </c>
      <c r="AX52" s="613">
        <v>4681.952141527001</v>
      </c>
      <c r="AY52" s="613">
        <v>4460.5275548527397</v>
      </c>
      <c r="AZ52" s="613">
        <v>4735.4263071895457</v>
      </c>
      <c r="BA52" s="613">
        <v>4750.5074850299407</v>
      </c>
      <c r="BB52" s="613">
        <v>4594.3111729291841</v>
      </c>
      <c r="BC52" s="613">
        <v>4504.7076505107643</v>
      </c>
      <c r="BD52" s="613">
        <v>3640.6374212647966</v>
      </c>
      <c r="BE52" s="613">
        <v>3640.6374212647966</v>
      </c>
      <c r="BF52" s="628">
        <v>52596.336757686986</v>
      </c>
    </row>
    <row r="53" spans="3:58" s="613" customFormat="1" ht="15.45" thickBot="1">
      <c r="C53" s="614" t="s">
        <v>342</v>
      </c>
      <c r="D53" s="615">
        <v>4618.7212400096878</v>
      </c>
      <c r="E53" s="615">
        <v>4659.2352231604345</v>
      </c>
      <c r="F53" s="615">
        <v>4896.3031333495264</v>
      </c>
      <c r="G53" s="615">
        <v>4673.9465799901236</v>
      </c>
      <c r="H53" s="615">
        <v>4539.8963324250681</v>
      </c>
      <c r="I53" s="615">
        <v>4693.6862841664615</v>
      </c>
      <c r="J53" s="615">
        <v>5021.4616827793043</v>
      </c>
      <c r="K53" s="615">
        <v>4663.1985940246041</v>
      </c>
      <c r="L53" s="615">
        <v>7759.6566523605143</v>
      </c>
      <c r="M53" s="615">
        <v>5051.0260678536715</v>
      </c>
      <c r="N53" s="615">
        <v>4827.4003646783021</v>
      </c>
      <c r="O53" s="615">
        <v>4689.4539974598638</v>
      </c>
      <c r="P53" s="615"/>
      <c r="Q53" s="616">
        <v>60685.732203389831</v>
      </c>
      <c r="R53" s="615">
        <v>3785.0433839479392</v>
      </c>
      <c r="S53" s="615">
        <v>4989.4699956197983</v>
      </c>
      <c r="T53" s="615">
        <v>5317.4682156948711</v>
      </c>
      <c r="U53" s="615">
        <v>4857.0445972931002</v>
      </c>
      <c r="V53" s="615">
        <v>5168.2613510520487</v>
      </c>
      <c r="W53" s="615">
        <v>5219.1678146289742</v>
      </c>
      <c r="X53" s="615">
        <v>4975.5763808590236</v>
      </c>
      <c r="Y53" s="615">
        <v>6871.1956686798376</v>
      </c>
      <c r="Z53" s="615">
        <v>5104.7738809502771</v>
      </c>
      <c r="AA53" s="615">
        <v>5276.5950310114931</v>
      </c>
      <c r="AB53" s="615">
        <v>6379.1838373286455</v>
      </c>
      <c r="AC53" s="615">
        <v>4972.8075688232748</v>
      </c>
      <c r="AD53" s="615"/>
      <c r="AE53" s="635">
        <v>66107.200205867208</v>
      </c>
      <c r="AF53" s="636">
        <v>4783.6324218750005</v>
      </c>
      <c r="AG53" s="615">
        <v>4826.8774179803995</v>
      </c>
      <c r="AH53" s="615">
        <v>5157.7315210355991</v>
      </c>
      <c r="AI53" s="615">
        <v>5461.2394357096728</v>
      </c>
      <c r="AJ53" s="615">
        <v>4968.2604291845482</v>
      </c>
      <c r="AK53" s="615">
        <v>4787.2844056242029</v>
      </c>
      <c r="AL53" s="615">
        <v>5172.9675716440415</v>
      </c>
      <c r="AM53" s="615">
        <v>5454.9655402496783</v>
      </c>
      <c r="AN53" s="615">
        <v>5136.7725318643324</v>
      </c>
      <c r="AO53" s="615">
        <v>4960.7235709628394</v>
      </c>
      <c r="AP53" s="615">
        <v>5615.3174393646705</v>
      </c>
      <c r="AQ53" s="615">
        <v>5363.7444684062993</v>
      </c>
      <c r="AR53" s="615"/>
      <c r="AS53" s="616">
        <v>64863.048346996249</v>
      </c>
      <c r="AT53" s="636">
        <v>4942.7905129856208</v>
      </c>
      <c r="AU53" s="615">
        <v>5312.5435405690196</v>
      </c>
      <c r="AV53" s="615">
        <v>5247.4174498033526</v>
      </c>
      <c r="AW53" s="615">
        <v>5397.1441650953284</v>
      </c>
      <c r="AX53" s="615">
        <v>5399.3225946617004</v>
      </c>
      <c r="AY53" s="615">
        <v>6539.766396521055</v>
      </c>
      <c r="AZ53" s="615">
        <v>5029.4943014705914</v>
      </c>
      <c r="BA53" s="615">
        <v>6395.9979041916176</v>
      </c>
      <c r="BB53" s="615">
        <v>6061.3702505621604</v>
      </c>
      <c r="BC53" s="615">
        <v>4960.7235709628394</v>
      </c>
      <c r="BD53" s="615">
        <v>6666.5494016124903</v>
      </c>
      <c r="BE53" s="615">
        <v>6666.5494016124903</v>
      </c>
      <c r="BF53" s="616">
        <v>70647.063467287662</v>
      </c>
    </row>
    <row r="54" spans="3:5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row>
    <row r="55" spans="3:58" ht="15.4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row>
    <row r="57" spans="3:58">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row>
    <row r="58" spans="3:58">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E78EB-83A3-4FAC-9DF3-C980D6ADF7BA}">
  <sheetPr>
    <tabColor theme="0"/>
  </sheetPr>
  <dimension ref="A1:BH62"/>
  <sheetViews>
    <sheetView zoomScale="90" zoomScaleNormal="90" workbookViewId="0">
      <pane xSplit="3" ySplit="1" topLeftCell="BA14" activePane="bottomRight" state="frozen"/>
      <selection activeCell="BF48" sqref="BF48"/>
      <selection pane="topRight" activeCell="BF48" sqref="BF48"/>
      <selection pane="bottomLeft" activeCell="BF48" sqref="BF48"/>
      <selection pane="bottomRight" activeCell="BF48" sqref="BF48"/>
    </sheetView>
  </sheetViews>
  <sheetFormatPr defaultColWidth="9.07421875" defaultRowHeight="15"/>
  <cols>
    <col min="1" max="1" width="14.23046875" style="546" customWidth="1"/>
    <col min="2" max="2" width="17.23046875" style="546" customWidth="1"/>
    <col min="3" max="3" width="78" style="546" customWidth="1"/>
    <col min="4" max="6" width="16.765625" style="547" bestFit="1" customWidth="1"/>
    <col min="7" max="7" width="18.15234375" style="547" bestFit="1" customWidth="1"/>
    <col min="8" max="11" width="17.4609375" style="547" bestFit="1" customWidth="1"/>
    <col min="12" max="13" width="19.3046875" style="547" bestFit="1" customWidth="1"/>
    <col min="14" max="14" width="18.23046875" style="547" bestFit="1" customWidth="1"/>
    <col min="15" max="15" width="20.3828125" style="547" bestFit="1" customWidth="1"/>
    <col min="16" max="16" width="23.3046875" style="547" bestFit="1" customWidth="1"/>
    <col min="17" max="17" width="22.53515625" style="546" customWidth="1"/>
    <col min="18" max="29" width="20.921875" style="547" customWidth="1"/>
    <col min="30" max="30" width="22" style="547" customWidth="1"/>
    <col min="31" max="31" width="18.921875" style="546" bestFit="1" customWidth="1"/>
    <col min="32" max="37" width="17.4609375" style="547" bestFit="1" customWidth="1"/>
    <col min="38" max="38" width="19.84375" style="547" bestFit="1" customWidth="1"/>
    <col min="39" max="39" width="18.15234375" style="547" customWidth="1"/>
    <col min="40" max="40" width="18.23046875" style="547" customWidth="1"/>
    <col min="41" max="41" width="18.15234375" style="547" customWidth="1"/>
    <col min="42" max="42" width="18.15234375" style="547" bestFit="1" customWidth="1"/>
    <col min="43" max="43" width="18.23046875" style="547" customWidth="1"/>
    <col min="44" max="44" width="23.4609375" style="547" bestFit="1" customWidth="1"/>
    <col min="45" max="45" width="18.921875" style="546" bestFit="1" customWidth="1"/>
    <col min="46" max="46" width="16.921875" style="547" customWidth="1"/>
    <col min="47" max="47" width="18.921875" style="547" customWidth="1"/>
    <col min="48" max="48" width="19.07421875" style="547" customWidth="1"/>
    <col min="49" max="49" width="18.69140625" style="547" customWidth="1"/>
    <col min="50" max="50" width="19.61328125" style="547" customWidth="1"/>
    <col min="51" max="51" width="18.53515625" style="547" customWidth="1"/>
    <col min="52" max="52" width="19.07421875" style="547" customWidth="1"/>
    <col min="53" max="53" width="21.69140625" style="547" customWidth="1"/>
    <col min="54" max="54" width="20.69140625" style="547" customWidth="1"/>
    <col min="55" max="55" width="20.23046875" style="547" customWidth="1"/>
    <col min="56" max="56" width="19.07421875" style="547" customWidth="1"/>
    <col min="57" max="57" width="19.84375" style="547" customWidth="1"/>
    <col min="58" max="58" width="18.921875" style="547" customWidth="1"/>
    <col min="59" max="59" width="9.07421875" style="547"/>
    <col min="60" max="60" width="16.3828125" style="547" bestFit="1" customWidth="1"/>
    <col min="61" max="16384" width="9.07421875" style="547"/>
  </cols>
  <sheetData>
    <row r="1" spans="1:58">
      <c r="A1" s="546" t="s">
        <v>301</v>
      </c>
    </row>
    <row r="2" spans="1:58">
      <c r="A2" s="546" t="s">
        <v>302</v>
      </c>
      <c r="AL2" s="620"/>
    </row>
    <row r="3" spans="1:58">
      <c r="A3" s="546" t="s">
        <v>636</v>
      </c>
      <c r="D3" s="549"/>
      <c r="E3" s="549"/>
      <c r="F3" s="549"/>
      <c r="G3" s="549"/>
      <c r="H3" s="549"/>
      <c r="I3" s="549"/>
      <c r="J3" s="549"/>
      <c r="K3" s="549"/>
      <c r="L3" s="549"/>
      <c r="M3" s="549"/>
      <c r="N3" s="549"/>
      <c r="O3" s="550"/>
      <c r="P3" s="550"/>
      <c r="Q3" s="550"/>
      <c r="R3" s="549"/>
      <c r="S3" s="549"/>
      <c r="T3" s="549"/>
      <c r="U3" s="549"/>
      <c r="V3" s="549"/>
      <c r="W3" s="549"/>
      <c r="X3" s="549"/>
      <c r="Y3" s="549"/>
      <c r="Z3" s="549"/>
      <c r="AA3" s="549"/>
      <c r="AB3" s="549"/>
      <c r="AC3" s="550"/>
      <c r="AD3" s="550"/>
      <c r="AE3" s="550"/>
      <c r="AF3" s="549"/>
      <c r="AG3" s="549"/>
      <c r="AH3" s="549"/>
      <c r="AI3" s="549"/>
      <c r="AJ3" s="549"/>
      <c r="AK3" s="549"/>
      <c r="AL3" s="549"/>
      <c r="AM3" s="549"/>
      <c r="AN3" s="549"/>
      <c r="AO3" s="549"/>
      <c r="AP3" s="549"/>
      <c r="AQ3" s="550"/>
      <c r="AR3" s="550"/>
      <c r="AS3" s="550"/>
    </row>
    <row r="4" spans="1:58">
      <c r="A4" s="546" t="s">
        <v>676</v>
      </c>
      <c r="D4" s="551"/>
      <c r="E4" s="549"/>
      <c r="F4" s="549"/>
      <c r="G4" s="549"/>
      <c r="H4" s="549"/>
      <c r="I4" s="549"/>
      <c r="J4" s="549"/>
      <c r="K4" s="549"/>
      <c r="L4" s="549"/>
      <c r="M4" s="549"/>
      <c r="N4" s="549"/>
      <c r="O4" s="549"/>
      <c r="P4" s="549"/>
      <c r="Q4" s="552"/>
      <c r="R4" s="551"/>
      <c r="S4" s="549"/>
      <c r="T4" s="549"/>
      <c r="U4" s="549"/>
      <c r="V4" s="549"/>
      <c r="W4" s="549"/>
      <c r="X4" s="549"/>
      <c r="Y4" s="549"/>
      <c r="Z4" s="549"/>
      <c r="AA4" s="549"/>
      <c r="AB4" s="549"/>
      <c r="AC4" s="549"/>
      <c r="AD4" s="549"/>
      <c r="AE4" s="552"/>
      <c r="AF4" s="551"/>
      <c r="AG4" s="549"/>
      <c r="AH4" s="549"/>
      <c r="AI4" s="549"/>
      <c r="AJ4" s="549"/>
      <c r="AK4" s="549"/>
      <c r="AL4" s="549"/>
      <c r="AM4" s="549"/>
      <c r="AN4" s="549"/>
      <c r="AO4" s="549"/>
      <c r="AP4" s="549"/>
      <c r="AQ4" s="549"/>
      <c r="AR4" s="549"/>
      <c r="AS4" s="552"/>
    </row>
    <row r="5" spans="1:58" ht="15.45" thickBot="1">
      <c r="A5" s="546" t="s">
        <v>677</v>
      </c>
      <c r="D5" s="549"/>
      <c r="E5" s="549"/>
      <c r="F5" s="549"/>
      <c r="G5" s="549"/>
      <c r="H5" s="549"/>
      <c r="I5" s="549"/>
      <c r="J5" s="549"/>
      <c r="K5" s="549"/>
      <c r="L5" s="549"/>
      <c r="M5" s="549"/>
      <c r="N5" s="549"/>
      <c r="O5" s="549"/>
      <c r="P5" s="549"/>
      <c r="Q5" s="552"/>
      <c r="R5" s="549"/>
      <c r="S5" s="549"/>
      <c r="T5" s="549"/>
      <c r="U5" s="549"/>
      <c r="V5" s="549"/>
      <c r="W5" s="549"/>
      <c r="X5" s="549"/>
      <c r="Y5" s="549"/>
      <c r="Z5" s="549"/>
      <c r="AA5" s="549"/>
      <c r="AB5" s="549"/>
      <c r="AC5" s="549"/>
      <c r="AD5" s="549"/>
      <c r="AE5" s="552"/>
      <c r="AF5" s="555">
        <v>-5.9604644775390625E-8</v>
      </c>
      <c r="AG5" s="555">
        <v>0</v>
      </c>
      <c r="AH5" s="555">
        <v>0</v>
      </c>
      <c r="AI5" s="555">
        <v>0</v>
      </c>
      <c r="AJ5" s="555">
        <v>0</v>
      </c>
      <c r="AK5" s="555">
        <v>0</v>
      </c>
      <c r="AL5" s="551">
        <v>3.1292438507080078E-7</v>
      </c>
      <c r="AM5" s="555">
        <v>0</v>
      </c>
      <c r="AN5" s="555">
        <v>0</v>
      </c>
      <c r="AO5" s="555">
        <v>-1.4901161193847656E-7</v>
      </c>
      <c r="AP5" s="555">
        <v>0</v>
      </c>
      <c r="AQ5" s="555">
        <v>0</v>
      </c>
      <c r="AR5" s="569">
        <v>0.15458378195762634</v>
      </c>
      <c r="AS5" s="569">
        <v>0.30541634559631348</v>
      </c>
      <c r="AV5" s="553">
        <v>0</v>
      </c>
      <c r="AW5" s="553">
        <v>7.4505805969238281E-8</v>
      </c>
      <c r="AX5" s="553">
        <v>0</v>
      </c>
      <c r="AY5" s="553">
        <v>0</v>
      </c>
      <c r="AZ5" s="553">
        <v>-2.9802322387695313E-7</v>
      </c>
      <c r="BA5" s="553">
        <v>0</v>
      </c>
      <c r="BB5" s="553">
        <v>8.7500065565109253E-2</v>
      </c>
      <c r="BC5" s="553">
        <v>-2.9166638851165771E-2</v>
      </c>
      <c r="BD5" s="553">
        <v>-2.9166638851165771E-2</v>
      </c>
      <c r="BE5" s="553">
        <v>-2.9166638851165771E-2</v>
      </c>
      <c r="BF5" s="553">
        <v>0</v>
      </c>
    </row>
    <row r="6" spans="1:58" s="546" customFormat="1" ht="15.45" thickBot="1">
      <c r="D6" s="557" t="s">
        <v>373</v>
      </c>
      <c r="E6" s="558"/>
      <c r="F6" s="558"/>
      <c r="G6" s="558"/>
      <c r="H6" s="558"/>
      <c r="I6" s="558"/>
      <c r="J6" s="558"/>
      <c r="K6" s="558"/>
      <c r="L6" s="558"/>
      <c r="M6" s="558"/>
      <c r="N6" s="558"/>
      <c r="O6" s="558"/>
      <c r="P6" s="558"/>
      <c r="Q6" s="559"/>
      <c r="R6" s="557" t="s">
        <v>472</v>
      </c>
      <c r="S6" s="558"/>
      <c r="T6" s="558"/>
      <c r="U6" s="558"/>
      <c r="V6" s="558"/>
      <c r="W6" s="558"/>
      <c r="X6" s="558"/>
      <c r="Y6" s="558"/>
      <c r="Z6" s="558"/>
      <c r="AA6" s="558"/>
      <c r="AB6" s="558"/>
      <c r="AC6" s="558"/>
      <c r="AD6" s="558"/>
      <c r="AE6" s="559"/>
      <c r="AF6" s="557" t="s">
        <v>473</v>
      </c>
      <c r="AG6" s="558"/>
      <c r="AH6" s="558"/>
      <c r="AI6" s="558"/>
      <c r="AJ6" s="558"/>
      <c r="AK6" s="558"/>
      <c r="AL6" s="558"/>
      <c r="AM6" s="558"/>
      <c r="AN6" s="558"/>
      <c r="AO6" s="558"/>
      <c r="AP6" s="558"/>
      <c r="AQ6" s="558"/>
      <c r="AR6" s="558"/>
      <c r="AS6" s="559"/>
      <c r="AT6" s="557" t="s">
        <v>601</v>
      </c>
      <c r="AU6" s="558"/>
      <c r="AV6" s="558"/>
      <c r="AW6" s="558"/>
      <c r="AX6" s="558"/>
      <c r="AY6" s="558"/>
      <c r="AZ6" s="558"/>
      <c r="BA6" s="558"/>
      <c r="BB6" s="558"/>
      <c r="BC6" s="558"/>
      <c r="BD6" s="558"/>
      <c r="BE6" s="558"/>
      <c r="BF6" s="559"/>
    </row>
    <row r="7" spans="1:58" s="546" customFormat="1">
      <c r="B7" s="561" t="s">
        <v>303</v>
      </c>
      <c r="C7" s="562" t="s">
        <v>304</v>
      </c>
      <c r="D7" s="563" t="s">
        <v>305</v>
      </c>
      <c r="E7" s="564" t="s">
        <v>306</v>
      </c>
      <c r="F7" s="564" t="s">
        <v>307</v>
      </c>
      <c r="G7" s="564" t="s">
        <v>308</v>
      </c>
      <c r="H7" s="564" t="s">
        <v>309</v>
      </c>
      <c r="I7" s="564" t="s">
        <v>310</v>
      </c>
      <c r="J7" s="564" t="s">
        <v>311</v>
      </c>
      <c r="K7" s="564" t="s">
        <v>312</v>
      </c>
      <c r="L7" s="564" t="s">
        <v>313</v>
      </c>
      <c r="M7" s="564" t="s">
        <v>314</v>
      </c>
      <c r="N7" s="564" t="s">
        <v>315</v>
      </c>
      <c r="O7" s="564" t="s">
        <v>316</v>
      </c>
      <c r="P7" s="564" t="s">
        <v>451</v>
      </c>
      <c r="Q7" s="565" t="s">
        <v>374</v>
      </c>
      <c r="R7" s="563" t="s">
        <v>305</v>
      </c>
      <c r="S7" s="564" t="s">
        <v>306</v>
      </c>
      <c r="T7" s="564" t="s">
        <v>307</v>
      </c>
      <c r="U7" s="564" t="s">
        <v>308</v>
      </c>
      <c r="V7" s="564" t="s">
        <v>309</v>
      </c>
      <c r="W7" s="564" t="s">
        <v>310</v>
      </c>
      <c r="X7" s="564" t="s">
        <v>311</v>
      </c>
      <c r="Y7" s="564" t="s">
        <v>312</v>
      </c>
      <c r="Z7" s="564" t="s">
        <v>313</v>
      </c>
      <c r="AA7" s="564" t="s">
        <v>314</v>
      </c>
      <c r="AB7" s="564" t="s">
        <v>315</v>
      </c>
      <c r="AC7" s="564" t="s">
        <v>316</v>
      </c>
      <c r="AD7" s="564" t="s">
        <v>523</v>
      </c>
      <c r="AE7" s="565" t="s">
        <v>474</v>
      </c>
      <c r="AF7" s="563" t="s">
        <v>305</v>
      </c>
      <c r="AG7" s="564" t="s">
        <v>306</v>
      </c>
      <c r="AH7" s="564" t="s">
        <v>307</v>
      </c>
      <c r="AI7" s="564" t="s">
        <v>308</v>
      </c>
      <c r="AJ7" s="564" t="s">
        <v>309</v>
      </c>
      <c r="AK7" s="564" t="s">
        <v>310</v>
      </c>
      <c r="AL7" s="564" t="s">
        <v>311</v>
      </c>
      <c r="AM7" s="564" t="s">
        <v>312</v>
      </c>
      <c r="AN7" s="564" t="s">
        <v>313</v>
      </c>
      <c r="AO7" s="564" t="s">
        <v>314</v>
      </c>
      <c r="AP7" s="564" t="s">
        <v>315</v>
      </c>
      <c r="AQ7" s="564" t="s">
        <v>316</v>
      </c>
      <c r="AR7" s="564" t="s">
        <v>544</v>
      </c>
      <c r="AS7" s="565" t="s">
        <v>475</v>
      </c>
      <c r="AT7" s="563" t="s">
        <v>305</v>
      </c>
      <c r="AU7" s="564" t="s">
        <v>306</v>
      </c>
      <c r="AV7" s="564" t="s">
        <v>307</v>
      </c>
      <c r="AW7" s="564" t="s">
        <v>308</v>
      </c>
      <c r="AX7" s="564" t="s">
        <v>309</v>
      </c>
      <c r="AY7" s="564" t="s">
        <v>310</v>
      </c>
      <c r="AZ7" s="564" t="s">
        <v>311</v>
      </c>
      <c r="BA7" s="564" t="s">
        <v>312</v>
      </c>
      <c r="BB7" s="564" t="s">
        <v>313</v>
      </c>
      <c r="BC7" s="564" t="s">
        <v>314</v>
      </c>
      <c r="BD7" s="564" t="s">
        <v>315</v>
      </c>
      <c r="BE7" s="564" t="s">
        <v>316</v>
      </c>
      <c r="BF7" s="565" t="s">
        <v>602</v>
      </c>
    </row>
    <row r="8" spans="1:58">
      <c r="A8" s="566"/>
      <c r="B8" s="546" t="s">
        <v>317</v>
      </c>
      <c r="C8" s="567" t="s">
        <v>235</v>
      </c>
      <c r="D8" s="568">
        <v>42159043</v>
      </c>
      <c r="E8" s="569">
        <v>44504438</v>
      </c>
      <c r="F8" s="569">
        <v>45309741</v>
      </c>
      <c r="G8" s="569">
        <v>56527320</v>
      </c>
      <c r="H8" s="569">
        <v>42789778</v>
      </c>
      <c r="I8" s="569">
        <v>43187285</v>
      </c>
      <c r="J8" s="569">
        <v>43711749.223817036</v>
      </c>
      <c r="K8" s="569">
        <v>45077923</v>
      </c>
      <c r="L8" s="569">
        <v>45892645.190200105</v>
      </c>
      <c r="M8" s="569">
        <v>47190851</v>
      </c>
      <c r="N8" s="569">
        <v>47695248</v>
      </c>
      <c r="O8" s="569">
        <v>48303514.067564972</v>
      </c>
      <c r="P8" s="569">
        <v>-8836698.4815821648</v>
      </c>
      <c r="Q8" s="570">
        <v>543512837</v>
      </c>
      <c r="R8" s="568">
        <v>41947155</v>
      </c>
      <c r="S8" s="569">
        <v>46728063</v>
      </c>
      <c r="T8" s="569">
        <v>46690348</v>
      </c>
      <c r="U8" s="569">
        <v>46356231.583049938</v>
      </c>
      <c r="V8" s="569">
        <v>46457015</v>
      </c>
      <c r="W8" s="569">
        <v>45676432.454659984</v>
      </c>
      <c r="X8" s="569">
        <v>45273279.08027225</v>
      </c>
      <c r="Y8" s="569">
        <v>45316130.655278012</v>
      </c>
      <c r="Z8" s="569">
        <v>45928770.363977954</v>
      </c>
      <c r="AA8" s="569">
        <v>46011429.499291018</v>
      </c>
      <c r="AB8" s="569">
        <v>46077544.917001978</v>
      </c>
      <c r="AC8" s="569">
        <v>45468487.536373913</v>
      </c>
      <c r="AD8" s="569">
        <v>92268309.910094976</v>
      </c>
      <c r="AE8" s="570">
        <v>640199197</v>
      </c>
      <c r="AF8" s="568">
        <v>38966115.860000014</v>
      </c>
      <c r="AG8" s="569">
        <v>43558279.640000001</v>
      </c>
      <c r="AH8" s="569">
        <v>44281429.930000044</v>
      </c>
      <c r="AI8" s="569">
        <v>43591443.920000002</v>
      </c>
      <c r="AJ8" s="569">
        <v>43224723.860000037</v>
      </c>
      <c r="AK8" s="569">
        <v>42978994.52000007</v>
      </c>
      <c r="AL8" s="569">
        <v>43783261.149999961</v>
      </c>
      <c r="AM8" s="569">
        <v>44642873.790000021</v>
      </c>
      <c r="AN8" s="569">
        <v>44694724.849999987</v>
      </c>
      <c r="AO8" s="569">
        <v>44921374.940000258</v>
      </c>
      <c r="AP8" s="569">
        <v>46740089.519999906</v>
      </c>
      <c r="AQ8" s="569">
        <v>46373067.119999997</v>
      </c>
      <c r="AR8" s="569">
        <v>0</v>
      </c>
      <c r="AS8" s="570">
        <v>527756379.10000032</v>
      </c>
      <c r="AT8" s="568">
        <v>40213031.819999993</v>
      </c>
      <c r="AU8" s="569">
        <v>45652046.140000075</v>
      </c>
      <c r="AV8" s="569">
        <v>45361886.320000097</v>
      </c>
      <c r="AW8" s="569">
        <v>45067084.119999938</v>
      </c>
      <c r="AX8" s="569">
        <v>44501700.240000024</v>
      </c>
      <c r="AY8" s="569">
        <v>43559489.000000015</v>
      </c>
      <c r="AZ8" s="569">
        <v>43385764.949999869</v>
      </c>
      <c r="BA8" s="569">
        <v>43631466.420000002</v>
      </c>
      <c r="BB8" s="569">
        <v>41855732.899999976</v>
      </c>
      <c r="BC8" s="569">
        <v>46564724.69666668</v>
      </c>
      <c r="BD8" s="569">
        <v>46564724.69666668</v>
      </c>
      <c r="BE8" s="569">
        <v>46564724.69666668</v>
      </c>
      <c r="BF8" s="570">
        <v>532922376</v>
      </c>
    </row>
    <row r="9" spans="1:58">
      <c r="A9" s="566"/>
      <c r="B9" s="546" t="s">
        <v>318</v>
      </c>
      <c r="C9" s="567" t="s">
        <v>236</v>
      </c>
      <c r="D9" s="568">
        <v>894022</v>
      </c>
      <c r="E9" s="569">
        <v>1210872</v>
      </c>
      <c r="F9" s="569">
        <v>1368651</v>
      </c>
      <c r="G9" s="569">
        <v>1437115</v>
      </c>
      <c r="H9" s="569">
        <v>1403603</v>
      </c>
      <c r="I9" s="569">
        <v>1441153</v>
      </c>
      <c r="J9" s="569">
        <v>1472524.6634559969</v>
      </c>
      <c r="K9" s="569">
        <v>1525273</v>
      </c>
      <c r="L9" s="569">
        <v>1722428.8733200012</v>
      </c>
      <c r="M9" s="569">
        <v>1682750</v>
      </c>
      <c r="N9" s="569">
        <v>1654860</v>
      </c>
      <c r="O9" s="569">
        <v>2256674.7992019979</v>
      </c>
      <c r="P9" s="569">
        <v>-1478980.3359779976</v>
      </c>
      <c r="Q9" s="570">
        <v>16590947</v>
      </c>
      <c r="R9" s="568">
        <v>868168</v>
      </c>
      <c r="S9" s="569">
        <v>1214183</v>
      </c>
      <c r="T9" s="569">
        <v>1561497</v>
      </c>
      <c r="U9" s="569">
        <v>1460707.5626049978</v>
      </c>
      <c r="V9" s="569">
        <v>1398861</v>
      </c>
      <c r="W9" s="569">
        <v>1532991.9346799999</v>
      </c>
      <c r="X9" s="569">
        <v>1459326.5656839977</v>
      </c>
      <c r="Y9" s="569">
        <v>2312387.3381300028</v>
      </c>
      <c r="Z9" s="569">
        <v>1515514.2375060008</v>
      </c>
      <c r="AA9" s="569">
        <v>1403174.6715050065</v>
      </c>
      <c r="AB9" s="569">
        <v>1540961.0096199997</v>
      </c>
      <c r="AC9" s="569">
        <v>1634560.0113220005</v>
      </c>
      <c r="AD9" s="569">
        <v>-5992134.3310520053</v>
      </c>
      <c r="AE9" s="570">
        <v>11910198</v>
      </c>
      <c r="AF9" s="568">
        <v>812088.02000000025</v>
      </c>
      <c r="AG9" s="569">
        <v>785598.97999999963</v>
      </c>
      <c r="AH9" s="569">
        <v>786555.71000000054</v>
      </c>
      <c r="AI9" s="569">
        <v>8993254.22000001</v>
      </c>
      <c r="AJ9" s="569">
        <v>829526.73000000033</v>
      </c>
      <c r="AK9" s="569">
        <v>786444.77999999956</v>
      </c>
      <c r="AL9" s="569">
        <v>2656376.8299999982</v>
      </c>
      <c r="AM9" s="569">
        <v>1501978.679999996</v>
      </c>
      <c r="AN9" s="569">
        <v>1281341.4799999958</v>
      </c>
      <c r="AO9" s="569">
        <v>1037493.3999999985</v>
      </c>
      <c r="AP9" s="569">
        <v>825478.78999999445</v>
      </c>
      <c r="AQ9" s="569">
        <v>818379.20000000054</v>
      </c>
      <c r="AR9" s="569">
        <v>0</v>
      </c>
      <c r="AS9" s="570">
        <v>21114516.819999993</v>
      </c>
      <c r="AT9" s="568">
        <v>782082.17000000051</v>
      </c>
      <c r="AU9" s="569">
        <v>777163.5399999998</v>
      </c>
      <c r="AV9" s="569">
        <v>789045.34999999893</v>
      </c>
      <c r="AW9" s="569">
        <v>778487.5400000012</v>
      </c>
      <c r="AX9" s="569">
        <v>777945.44999999984</v>
      </c>
      <c r="AY9" s="569">
        <v>780104.35999999964</v>
      </c>
      <c r="AZ9" s="569">
        <v>777905.37000000139</v>
      </c>
      <c r="BA9" s="569">
        <v>761914.46999999951</v>
      </c>
      <c r="BB9" s="569">
        <v>758336.27000000118</v>
      </c>
      <c r="BC9" s="569">
        <v>704017.15999999922</v>
      </c>
      <c r="BD9" s="569">
        <v>704017.15999999922</v>
      </c>
      <c r="BE9" s="569">
        <v>704017.15999999922</v>
      </c>
      <c r="BF9" s="570">
        <v>9095036</v>
      </c>
    </row>
    <row r="10" spans="1:58">
      <c r="A10" s="566"/>
      <c r="B10" s="546" t="s">
        <v>319</v>
      </c>
      <c r="C10" s="567" t="s">
        <v>237</v>
      </c>
      <c r="D10" s="568">
        <v>0</v>
      </c>
      <c r="E10" s="569">
        <v>269116</v>
      </c>
      <c r="F10" s="569">
        <v>268704</v>
      </c>
      <c r="G10" s="569">
        <v>319235</v>
      </c>
      <c r="H10" s="569">
        <v>286317</v>
      </c>
      <c r="I10" s="569">
        <v>270263</v>
      </c>
      <c r="J10" s="569">
        <v>268420.99</v>
      </c>
      <c r="K10" s="569">
        <v>273726</v>
      </c>
      <c r="L10" s="569">
        <v>5444650.9400000013</v>
      </c>
      <c r="M10" s="569">
        <v>294682</v>
      </c>
      <c r="N10" s="569">
        <v>-4857528</v>
      </c>
      <c r="O10" s="569">
        <v>315649.09999999998</v>
      </c>
      <c r="P10" s="569">
        <v>25154925.969999999</v>
      </c>
      <c r="Q10" s="570">
        <v>28308162</v>
      </c>
      <c r="R10" s="568">
        <v>0</v>
      </c>
      <c r="S10" s="569">
        <v>318848</v>
      </c>
      <c r="T10" s="569">
        <v>223397</v>
      </c>
      <c r="U10" s="569">
        <v>410894.48999999976</v>
      </c>
      <c r="V10" s="569">
        <v>551814</v>
      </c>
      <c r="W10" s="569">
        <v>484077.92999999993</v>
      </c>
      <c r="X10" s="569">
        <v>422326.05999999994</v>
      </c>
      <c r="Y10" s="569">
        <v>768111.87000000197</v>
      </c>
      <c r="Z10" s="569">
        <v>669854.99000000034</v>
      </c>
      <c r="AA10" s="569">
        <v>629519.58999999892</v>
      </c>
      <c r="AB10" s="569">
        <v>571550.64000000036</v>
      </c>
      <c r="AC10" s="569">
        <v>608233.4</v>
      </c>
      <c r="AD10" s="569">
        <v>4792512.0299999984</v>
      </c>
      <c r="AE10" s="570">
        <v>10451140</v>
      </c>
      <c r="AF10" s="568">
        <v>0</v>
      </c>
      <c r="AG10" s="569">
        <v>467526.63999999996</v>
      </c>
      <c r="AH10" s="569">
        <v>525630.81999999972</v>
      </c>
      <c r="AI10" s="569">
        <v>625225.22000000044</v>
      </c>
      <c r="AJ10" s="569">
        <v>623085.45000000007</v>
      </c>
      <c r="AK10" s="569">
        <v>619249.96</v>
      </c>
      <c r="AL10" s="569">
        <v>751769.34999999974</v>
      </c>
      <c r="AM10" s="569">
        <v>658531.79999999923</v>
      </c>
      <c r="AN10" s="569">
        <v>660736.93000000017</v>
      </c>
      <c r="AO10" s="569">
        <v>625898.73000000033</v>
      </c>
      <c r="AP10" s="569">
        <v>703762.46000000008</v>
      </c>
      <c r="AQ10" s="569">
        <v>637830.70999999961</v>
      </c>
      <c r="AR10" s="569">
        <v>614539.86166666355</v>
      </c>
      <c r="AS10" s="570">
        <v>7513787.9316666638</v>
      </c>
      <c r="AT10" s="568">
        <v>0</v>
      </c>
      <c r="AU10" s="569">
        <v>603894.13999999966</v>
      </c>
      <c r="AV10" s="569">
        <v>725373.52999999991</v>
      </c>
      <c r="AW10" s="569">
        <v>678362.74999999965</v>
      </c>
      <c r="AX10" s="569">
        <v>807350.0299999998</v>
      </c>
      <c r="AY10" s="569">
        <v>754388.75</v>
      </c>
      <c r="AZ10" s="569">
        <v>928481.58999999962</v>
      </c>
      <c r="BA10" s="569">
        <v>1088981.1600000001</v>
      </c>
      <c r="BB10" s="569">
        <v>1342648.7100000004</v>
      </c>
      <c r="BC10" s="569">
        <v>1518990.113333334</v>
      </c>
      <c r="BD10" s="569">
        <v>1518990.113333334</v>
      </c>
      <c r="BE10" s="569">
        <v>1518990.113333334</v>
      </c>
      <c r="BF10" s="570">
        <v>11486451</v>
      </c>
    </row>
    <row r="11" spans="1:58">
      <c r="A11" s="566"/>
      <c r="B11" s="546" t="s">
        <v>320</v>
      </c>
      <c r="C11" s="567" t="s">
        <v>238</v>
      </c>
      <c r="D11" s="568">
        <v>0</v>
      </c>
      <c r="E11" s="569">
        <v>0</v>
      </c>
      <c r="F11" s="569">
        <v>0</v>
      </c>
      <c r="G11" s="569">
        <v>0</v>
      </c>
      <c r="H11" s="569">
        <v>0</v>
      </c>
      <c r="I11" s="569">
        <v>0</v>
      </c>
      <c r="J11" s="569">
        <v>0</v>
      </c>
      <c r="K11" s="569">
        <v>0</v>
      </c>
      <c r="L11" s="569">
        <v>0</v>
      </c>
      <c r="M11" s="569">
        <v>0</v>
      </c>
      <c r="N11" s="569">
        <v>0</v>
      </c>
      <c r="O11" s="569">
        <v>0</v>
      </c>
      <c r="P11" s="569">
        <v>0</v>
      </c>
      <c r="Q11" s="570">
        <v>0</v>
      </c>
      <c r="R11" s="568">
        <v>0</v>
      </c>
      <c r="S11" s="569">
        <v>0</v>
      </c>
      <c r="T11" s="569">
        <v>0</v>
      </c>
      <c r="U11" s="569">
        <v>0</v>
      </c>
      <c r="V11" s="569">
        <v>0</v>
      </c>
      <c r="W11" s="569">
        <v>0</v>
      </c>
      <c r="X11" s="569">
        <v>0</v>
      </c>
      <c r="Y11" s="569">
        <v>0</v>
      </c>
      <c r="Z11" s="569">
        <v>0</v>
      </c>
      <c r="AA11" s="569">
        <v>0</v>
      </c>
      <c r="AB11" s="569">
        <v>0</v>
      </c>
      <c r="AC11" s="569">
        <v>0</v>
      </c>
      <c r="AD11" s="569">
        <v>0</v>
      </c>
      <c r="AE11" s="570">
        <v>0</v>
      </c>
      <c r="AF11" s="568">
        <v>0</v>
      </c>
      <c r="AG11" s="569">
        <v>0</v>
      </c>
      <c r="AH11" s="569">
        <v>0</v>
      </c>
      <c r="AI11" s="569">
        <v>0</v>
      </c>
      <c r="AJ11" s="569">
        <v>0</v>
      </c>
      <c r="AK11" s="569">
        <v>0</v>
      </c>
      <c r="AL11" s="569">
        <v>0</v>
      </c>
      <c r="AM11" s="569">
        <v>0</v>
      </c>
      <c r="AN11" s="569">
        <v>0</v>
      </c>
      <c r="AO11" s="569">
        <v>0</v>
      </c>
      <c r="AP11" s="569">
        <v>0</v>
      </c>
      <c r="AQ11" s="569">
        <v>0</v>
      </c>
      <c r="AR11" s="569">
        <v>0</v>
      </c>
      <c r="AS11" s="570">
        <v>0</v>
      </c>
      <c r="AT11" s="568">
        <v>0</v>
      </c>
      <c r="AU11" s="569">
        <v>0</v>
      </c>
      <c r="AV11" s="569">
        <v>0</v>
      </c>
      <c r="AW11" s="569">
        <v>0</v>
      </c>
      <c r="AX11" s="569">
        <v>0</v>
      </c>
      <c r="AY11" s="569">
        <v>0</v>
      </c>
      <c r="AZ11" s="569">
        <v>0</v>
      </c>
      <c r="BA11" s="569">
        <v>0</v>
      </c>
      <c r="BB11" s="569">
        <v>0</v>
      </c>
      <c r="BC11" s="569">
        <v>0</v>
      </c>
      <c r="BD11" s="569">
        <v>0</v>
      </c>
      <c r="BE11" s="569">
        <v>0</v>
      </c>
      <c r="BF11" s="570">
        <v>0</v>
      </c>
    </row>
    <row r="12" spans="1:58">
      <c r="A12" s="566"/>
      <c r="B12" s="546" t="s">
        <v>321</v>
      </c>
      <c r="C12" s="567" t="s">
        <v>239</v>
      </c>
      <c r="D12" s="568">
        <v>6110</v>
      </c>
      <c r="E12" s="569">
        <v>179772</v>
      </c>
      <c r="F12" s="569">
        <v>130771</v>
      </c>
      <c r="G12" s="569">
        <v>63171</v>
      </c>
      <c r="H12" s="569">
        <v>16281</v>
      </c>
      <c r="I12" s="569">
        <v>47365</v>
      </c>
      <c r="J12" s="569">
        <v>17021.066386999963</v>
      </c>
      <c r="K12" s="569">
        <v>18554</v>
      </c>
      <c r="L12" s="569">
        <v>32492.605499999991</v>
      </c>
      <c r="M12" s="569">
        <v>12178</v>
      </c>
      <c r="N12" s="569">
        <v>3193</v>
      </c>
      <c r="O12" s="569">
        <v>11130.499713000001</v>
      </c>
      <c r="P12" s="569">
        <v>-513629.1716</v>
      </c>
      <c r="Q12" s="570">
        <v>24410</v>
      </c>
      <c r="R12" s="568">
        <v>351</v>
      </c>
      <c r="S12" s="569">
        <v>4743</v>
      </c>
      <c r="T12" s="569">
        <v>5838</v>
      </c>
      <c r="U12" s="569">
        <v>8896.355899999995</v>
      </c>
      <c r="V12" s="569">
        <v>14776</v>
      </c>
      <c r="W12" s="569">
        <v>15495.29176</v>
      </c>
      <c r="X12" s="569">
        <v>7903.3283519999841</v>
      </c>
      <c r="Y12" s="569">
        <v>14875.47565499998</v>
      </c>
      <c r="Z12" s="569">
        <v>10519.952510000003</v>
      </c>
      <c r="AA12" s="569">
        <v>15674.536921999952</v>
      </c>
      <c r="AB12" s="569">
        <v>12773.926006000002</v>
      </c>
      <c r="AC12" s="569">
        <v>2074.5259839999994</v>
      </c>
      <c r="AD12" s="569">
        <v>24744.606911000083</v>
      </c>
      <c r="AE12" s="570">
        <v>138666</v>
      </c>
      <c r="AF12" s="568">
        <v>3370.54</v>
      </c>
      <c r="AG12" s="569">
        <v>1127.8499999999988</v>
      </c>
      <c r="AH12" s="569">
        <v>955.22</v>
      </c>
      <c r="AI12" s="569">
        <v>1312.4399999999982</v>
      </c>
      <c r="AJ12" s="569">
        <v>10108.209999999997</v>
      </c>
      <c r="AK12" s="569">
        <v>6448.6099999999988</v>
      </c>
      <c r="AL12" s="569">
        <v>4334.4000000000096</v>
      </c>
      <c r="AM12" s="569">
        <v>11248.509999999995</v>
      </c>
      <c r="AN12" s="569">
        <v>243.63000000000005</v>
      </c>
      <c r="AO12" s="569">
        <v>7401.3900000000604</v>
      </c>
      <c r="AP12" s="569">
        <v>12313.040000000008</v>
      </c>
      <c r="AQ12" s="569">
        <v>0</v>
      </c>
      <c r="AR12" s="569">
        <v>34929.413333333279</v>
      </c>
      <c r="AS12" s="570">
        <v>93793.253333333341</v>
      </c>
      <c r="AT12" s="568">
        <v>0</v>
      </c>
      <c r="AU12" s="569">
        <v>863.46000000000038</v>
      </c>
      <c r="AV12" s="569">
        <v>961.35999999999945</v>
      </c>
      <c r="AW12" s="569">
        <v>352.16999999999985</v>
      </c>
      <c r="AX12" s="569">
        <v>3837.5900000000029</v>
      </c>
      <c r="AY12" s="569">
        <v>370.73000000000025</v>
      </c>
      <c r="AZ12" s="569">
        <v>1020.7300000000007</v>
      </c>
      <c r="BA12" s="569">
        <v>699.57999999999981</v>
      </c>
      <c r="BB12" s="569">
        <v>651.95999999999992</v>
      </c>
      <c r="BC12" s="569">
        <v>33530.473333333335</v>
      </c>
      <c r="BD12" s="569">
        <v>33530.473333333335</v>
      </c>
      <c r="BE12" s="569">
        <v>33530.473333333335</v>
      </c>
      <c r="BF12" s="570">
        <v>109349</v>
      </c>
    </row>
    <row r="13" spans="1:58">
      <c r="A13" s="566"/>
      <c r="B13" s="546" t="s">
        <v>322</v>
      </c>
      <c r="C13" s="567" t="s">
        <v>240</v>
      </c>
      <c r="D13" s="568">
        <v>613031</v>
      </c>
      <c r="E13" s="569">
        <v>636848</v>
      </c>
      <c r="F13" s="569">
        <v>20024</v>
      </c>
      <c r="G13" s="569">
        <v>30541</v>
      </c>
      <c r="H13" s="569">
        <v>14024</v>
      </c>
      <c r="I13" s="569">
        <v>2220840</v>
      </c>
      <c r="J13" s="569">
        <v>428471.17241599993</v>
      </c>
      <c r="K13" s="569">
        <v>220539</v>
      </c>
      <c r="L13" s="569">
        <v>1862602.9400799994</v>
      </c>
      <c r="M13" s="569">
        <v>13205</v>
      </c>
      <c r="N13" s="569">
        <v>909101</v>
      </c>
      <c r="O13" s="569">
        <v>24534.906656999992</v>
      </c>
      <c r="P13" s="569">
        <v>825384.98084700108</v>
      </c>
      <c r="Q13" s="570">
        <v>7819147</v>
      </c>
      <c r="R13" s="568">
        <v>587351</v>
      </c>
      <c r="S13" s="569">
        <v>-1464292</v>
      </c>
      <c r="T13" s="569">
        <v>77627</v>
      </c>
      <c r="U13" s="569">
        <v>533514.76561999973</v>
      </c>
      <c r="V13" s="569">
        <v>169851</v>
      </c>
      <c r="W13" s="569">
        <v>1639314.2983600004</v>
      </c>
      <c r="X13" s="569">
        <v>310435.32649199921</v>
      </c>
      <c r="Y13" s="569">
        <v>15737.685146999547</v>
      </c>
      <c r="Z13" s="569">
        <v>336225.26724999998</v>
      </c>
      <c r="AA13" s="569">
        <v>2120576.3809530004</v>
      </c>
      <c r="AB13" s="569">
        <v>8058.8378160000002</v>
      </c>
      <c r="AC13" s="569">
        <v>174074.51300400001</v>
      </c>
      <c r="AD13" s="569">
        <v>-4506006.0746419998</v>
      </c>
      <c r="AE13" s="570">
        <v>2468</v>
      </c>
      <c r="AF13" s="568">
        <v>0</v>
      </c>
      <c r="AG13" s="569">
        <v>0</v>
      </c>
      <c r="AH13" s="569">
        <v>0</v>
      </c>
      <c r="AI13" s="569">
        <v>0</v>
      </c>
      <c r="AJ13" s="569">
        <v>0</v>
      </c>
      <c r="AK13" s="569">
        <v>0</v>
      </c>
      <c r="AL13" s="569">
        <v>0</v>
      </c>
      <c r="AM13" s="569">
        <v>0</v>
      </c>
      <c r="AN13" s="569">
        <v>0</v>
      </c>
      <c r="AO13" s="569">
        <v>0</v>
      </c>
      <c r="AP13" s="569">
        <v>0</v>
      </c>
      <c r="AQ13" s="569">
        <v>0</v>
      </c>
      <c r="AR13" s="569">
        <v>0</v>
      </c>
      <c r="AS13" s="570">
        <v>0</v>
      </c>
      <c r="AT13" s="568">
        <v>0</v>
      </c>
      <c r="AU13" s="569">
        <v>0</v>
      </c>
      <c r="AV13" s="569">
        <v>0</v>
      </c>
      <c r="AW13" s="569">
        <v>0</v>
      </c>
      <c r="AX13" s="569">
        <v>14.989999999999997</v>
      </c>
      <c r="AY13" s="569">
        <v>0</v>
      </c>
      <c r="AZ13" s="569">
        <v>0</v>
      </c>
      <c r="BA13" s="569">
        <v>179.90999999999997</v>
      </c>
      <c r="BB13" s="569">
        <v>0</v>
      </c>
      <c r="BC13" s="569">
        <v>1130.0333333333333</v>
      </c>
      <c r="BD13" s="569">
        <v>1130.0333333333333</v>
      </c>
      <c r="BE13" s="569">
        <v>1130.0333333333333</v>
      </c>
      <c r="BF13" s="570">
        <v>3585</v>
      </c>
    </row>
    <row r="14" spans="1:58">
      <c r="A14" s="566"/>
      <c r="B14" s="546" t="s">
        <v>323</v>
      </c>
      <c r="C14" s="567" t="s">
        <v>241</v>
      </c>
      <c r="D14" s="568">
        <v>353357</v>
      </c>
      <c r="E14" s="569">
        <v>2857649</v>
      </c>
      <c r="F14" s="569">
        <v>2764176</v>
      </c>
      <c r="G14" s="569">
        <v>3126824</v>
      </c>
      <c r="H14" s="569">
        <v>2863719</v>
      </c>
      <c r="I14" s="569">
        <v>2380696</v>
      </c>
      <c r="J14" s="569">
        <v>3000650.0944330124</v>
      </c>
      <c r="K14" s="569">
        <v>3780740</v>
      </c>
      <c r="L14" s="569">
        <v>3606554.2389900023</v>
      </c>
      <c r="M14" s="569">
        <v>3352575</v>
      </c>
      <c r="N14" s="569">
        <v>3787484</v>
      </c>
      <c r="O14" s="569">
        <v>2942635.5032589962</v>
      </c>
      <c r="P14" s="569">
        <v>10122546.163317986</v>
      </c>
      <c r="Q14" s="570">
        <v>44939606</v>
      </c>
      <c r="R14" s="568">
        <v>93104</v>
      </c>
      <c r="S14" s="569">
        <v>3093500</v>
      </c>
      <c r="T14" s="569">
        <v>3499831</v>
      </c>
      <c r="U14" s="569">
        <v>4214346.2532549985</v>
      </c>
      <c r="V14" s="569">
        <v>4319981</v>
      </c>
      <c r="W14" s="569">
        <v>3524892.5983600006</v>
      </c>
      <c r="X14" s="569">
        <v>4435570.6843080046</v>
      </c>
      <c r="Y14" s="569">
        <v>4471588.4137749793</v>
      </c>
      <c r="Z14" s="569">
        <v>4373110.8836960094</v>
      </c>
      <c r="AA14" s="569">
        <v>5023563.3338430012</v>
      </c>
      <c r="AB14" s="569">
        <v>4733384.515556002</v>
      </c>
      <c r="AC14" s="569">
        <v>4082498.7166650011</v>
      </c>
      <c r="AD14" s="569">
        <v>12449840.600542009</v>
      </c>
      <c r="AE14" s="570">
        <v>58315212</v>
      </c>
      <c r="AF14" s="568">
        <v>394613.28000000014</v>
      </c>
      <c r="AG14" s="569">
        <v>3993986.8199999994</v>
      </c>
      <c r="AH14" s="569">
        <v>4144783.95</v>
      </c>
      <c r="AI14" s="569">
        <v>4549073.37</v>
      </c>
      <c r="AJ14" s="569">
        <v>4267850.6699999971</v>
      </c>
      <c r="AK14" s="569">
        <v>3505712.1399999997</v>
      </c>
      <c r="AL14" s="569">
        <v>4689842.0399999991</v>
      </c>
      <c r="AM14" s="569">
        <v>5127598.979999993</v>
      </c>
      <c r="AN14" s="569">
        <v>5351921.0199999968</v>
      </c>
      <c r="AO14" s="569">
        <v>5584624.5799999954</v>
      </c>
      <c r="AP14" s="569">
        <v>4856142.4000000022</v>
      </c>
      <c r="AQ14" s="569">
        <v>4266860.6199999936</v>
      </c>
      <c r="AR14" s="569">
        <v>928016.72500000149</v>
      </c>
      <c r="AS14" s="570">
        <v>51661026.594999976</v>
      </c>
      <c r="AT14" s="568">
        <v>585159.20999999985</v>
      </c>
      <c r="AU14" s="569">
        <v>4893831.849999994</v>
      </c>
      <c r="AV14" s="569">
        <v>4490834.9400000051</v>
      </c>
      <c r="AW14" s="569">
        <v>4353312.1100000069</v>
      </c>
      <c r="AX14" s="569">
        <v>5162020.5199999996</v>
      </c>
      <c r="AY14" s="569">
        <v>4602376.9299999969</v>
      </c>
      <c r="AZ14" s="569">
        <v>4931322.1499999901</v>
      </c>
      <c r="BA14" s="569">
        <v>4875070.5500000026</v>
      </c>
      <c r="BB14" s="569">
        <v>4899396.2600000054</v>
      </c>
      <c r="BC14" s="569">
        <v>7286971.4933333322</v>
      </c>
      <c r="BD14" s="569">
        <v>7286971.4933333322</v>
      </c>
      <c r="BE14" s="569">
        <v>7286971.4933333322</v>
      </c>
      <c r="BF14" s="570">
        <v>60654239</v>
      </c>
    </row>
    <row r="15" spans="1:58">
      <c r="A15" s="566"/>
      <c r="B15" s="546" t="s">
        <v>324</v>
      </c>
      <c r="C15" s="567" t="s">
        <v>242</v>
      </c>
      <c r="D15" s="568">
        <v>0</v>
      </c>
      <c r="E15" s="569">
        <v>24300</v>
      </c>
      <c r="F15" s="569">
        <v>949</v>
      </c>
      <c r="G15" s="569">
        <v>295</v>
      </c>
      <c r="H15" s="569">
        <v>690</v>
      </c>
      <c r="I15" s="569">
        <v>0</v>
      </c>
      <c r="J15" s="569">
        <v>-34.40499999999998</v>
      </c>
      <c r="K15" s="569">
        <v>762</v>
      </c>
      <c r="L15" s="569">
        <v>0</v>
      </c>
      <c r="M15" s="569">
        <v>0</v>
      </c>
      <c r="N15" s="569">
        <v>97</v>
      </c>
      <c r="O15" s="569">
        <v>0</v>
      </c>
      <c r="P15" s="569">
        <v>95829.404999999999</v>
      </c>
      <c r="Q15" s="570">
        <v>122888</v>
      </c>
      <c r="R15" s="568">
        <v>250</v>
      </c>
      <c r="S15" s="569">
        <v>3548</v>
      </c>
      <c r="T15" s="569">
        <v>24480</v>
      </c>
      <c r="U15" s="569">
        <v>1440</v>
      </c>
      <c r="V15" s="569">
        <v>756</v>
      </c>
      <c r="W15" s="569">
        <v>20017.330000000005</v>
      </c>
      <c r="X15" s="569">
        <v>17740.089999999978</v>
      </c>
      <c r="Y15" s="569">
        <v>7931.0250000000142</v>
      </c>
      <c r="Z15" s="569">
        <v>40895.679999999993</v>
      </c>
      <c r="AA15" s="569">
        <v>841.34999999998195</v>
      </c>
      <c r="AB15" s="569">
        <v>424.99999999999989</v>
      </c>
      <c r="AC15" s="569">
        <v>58097.49000000002</v>
      </c>
      <c r="AD15" s="569">
        <v>51587.035000000033</v>
      </c>
      <c r="AE15" s="570">
        <v>228009</v>
      </c>
      <c r="AF15" s="568">
        <v>0</v>
      </c>
      <c r="AG15" s="569">
        <v>2414.5000000000009</v>
      </c>
      <c r="AH15" s="569">
        <v>2499.9999999999995</v>
      </c>
      <c r="AI15" s="569">
        <v>33280.450000000012</v>
      </c>
      <c r="AJ15" s="569">
        <v>2928.7099999999996</v>
      </c>
      <c r="AK15" s="569">
        <v>200.00000000000003</v>
      </c>
      <c r="AL15" s="569">
        <v>0</v>
      </c>
      <c r="AM15" s="569">
        <v>27468.000000000015</v>
      </c>
      <c r="AN15" s="569">
        <v>150</v>
      </c>
      <c r="AO15" s="569">
        <v>3464.9999999999991</v>
      </c>
      <c r="AP15" s="569">
        <v>2645.9999999999986</v>
      </c>
      <c r="AQ15" s="569">
        <v>1799.9999999999998</v>
      </c>
      <c r="AR15" s="569">
        <v>113597.07499999995</v>
      </c>
      <c r="AS15" s="570">
        <v>190449.73499999999</v>
      </c>
      <c r="AT15" s="568">
        <v>24300</v>
      </c>
      <c r="AU15" s="569">
        <v>624.99999999999977</v>
      </c>
      <c r="AV15" s="569">
        <v>4054.4000000000005</v>
      </c>
      <c r="AW15" s="569">
        <v>65082.139999999941</v>
      </c>
      <c r="AX15" s="569">
        <v>1464.5199999999995</v>
      </c>
      <c r="AY15" s="569">
        <v>1175</v>
      </c>
      <c r="AZ15" s="569">
        <v>0</v>
      </c>
      <c r="BA15" s="569">
        <v>9919.4200000000019</v>
      </c>
      <c r="BB15" s="569">
        <v>27638.5</v>
      </c>
      <c r="BC15" s="569">
        <v>17369.67333333335</v>
      </c>
      <c r="BD15" s="569">
        <v>17369.67333333335</v>
      </c>
      <c r="BE15" s="569">
        <v>17369.67333333335</v>
      </c>
      <c r="BF15" s="570">
        <v>186368</v>
      </c>
    </row>
    <row r="16" spans="1:58" ht="16.5" customHeight="1">
      <c r="A16" s="566"/>
      <c r="B16" s="546" t="s">
        <v>325</v>
      </c>
      <c r="C16" s="567" t="s">
        <v>326</v>
      </c>
      <c r="D16" s="568">
        <v>0</v>
      </c>
      <c r="E16" s="569">
        <v>22574</v>
      </c>
      <c r="F16" s="569">
        <v>0</v>
      </c>
      <c r="G16" s="569">
        <v>44577</v>
      </c>
      <c r="H16" s="569">
        <v>0</v>
      </c>
      <c r="I16" s="569">
        <v>19167</v>
      </c>
      <c r="J16" s="569">
        <v>17800.128612000022</v>
      </c>
      <c r="K16" s="569">
        <v>0</v>
      </c>
      <c r="L16" s="569">
        <v>16713.165700000001</v>
      </c>
      <c r="M16" s="569">
        <v>30896</v>
      </c>
      <c r="N16" s="569">
        <v>14085</v>
      </c>
      <c r="O16" s="569">
        <v>15413.016557999994</v>
      </c>
      <c r="P16" s="569">
        <v>-173653.31087000004</v>
      </c>
      <c r="Q16" s="570">
        <v>7572</v>
      </c>
      <c r="R16" s="568">
        <v>0</v>
      </c>
      <c r="S16" s="569">
        <v>0</v>
      </c>
      <c r="T16" s="569">
        <v>0</v>
      </c>
      <c r="U16" s="569">
        <v>0</v>
      </c>
      <c r="V16" s="569">
        <v>0</v>
      </c>
      <c r="W16" s="569">
        <v>0</v>
      </c>
      <c r="X16" s="569">
        <v>0</v>
      </c>
      <c r="Y16" s="569">
        <v>0</v>
      </c>
      <c r="Z16" s="569">
        <v>0</v>
      </c>
      <c r="AA16" s="569">
        <v>0</v>
      </c>
      <c r="AB16" s="569">
        <v>0</v>
      </c>
      <c r="AC16" s="569">
        <v>0</v>
      </c>
      <c r="AD16" s="569">
        <v>3199</v>
      </c>
      <c r="AE16" s="570">
        <v>3199</v>
      </c>
      <c r="AF16" s="568">
        <v>0</v>
      </c>
      <c r="AG16" s="569">
        <v>0</v>
      </c>
      <c r="AH16" s="569">
        <v>0</v>
      </c>
      <c r="AI16" s="569">
        <v>0</v>
      </c>
      <c r="AJ16" s="569">
        <v>0</v>
      </c>
      <c r="AK16" s="569">
        <v>0</v>
      </c>
      <c r="AL16" s="569">
        <v>0</v>
      </c>
      <c r="AM16" s="569">
        <v>0</v>
      </c>
      <c r="AN16" s="569">
        <v>0</v>
      </c>
      <c r="AO16" s="569">
        <v>0</v>
      </c>
      <c r="AP16" s="569">
        <v>9816.0000000000018</v>
      </c>
      <c r="AQ16" s="569">
        <v>0</v>
      </c>
      <c r="AR16" s="569">
        <v>-1.8189894035458565E-12</v>
      </c>
      <c r="AS16" s="570">
        <v>9816</v>
      </c>
      <c r="AT16" s="568">
        <v>0</v>
      </c>
      <c r="AU16" s="569">
        <v>0</v>
      </c>
      <c r="AV16" s="569">
        <v>0</v>
      </c>
      <c r="AW16" s="569">
        <v>0</v>
      </c>
      <c r="AX16" s="569">
        <v>0</v>
      </c>
      <c r="AY16" s="569">
        <v>0</v>
      </c>
      <c r="AZ16" s="569">
        <v>3999.9999999999995</v>
      </c>
      <c r="BA16" s="569">
        <v>26817.649999999998</v>
      </c>
      <c r="BB16" s="569">
        <v>8.7500000000545697E-2</v>
      </c>
      <c r="BC16" s="569">
        <v>8.7500000000242537E-2</v>
      </c>
      <c r="BD16" s="569">
        <v>8.7500000000242537E-2</v>
      </c>
      <c r="BE16" s="569">
        <v>8.7500000000242537E-2</v>
      </c>
      <c r="BF16" s="570">
        <v>30818</v>
      </c>
    </row>
    <row r="17" spans="1:60">
      <c r="A17" s="566"/>
      <c r="B17" s="546" t="s">
        <v>327</v>
      </c>
      <c r="C17" s="567" t="s">
        <v>243</v>
      </c>
      <c r="D17" s="568">
        <v>3017593</v>
      </c>
      <c r="E17" s="569">
        <v>2117083</v>
      </c>
      <c r="F17" s="569">
        <v>2515070</v>
      </c>
      <c r="G17" s="569">
        <v>2077964</v>
      </c>
      <c r="H17" s="569">
        <v>1914429</v>
      </c>
      <c r="I17" s="569">
        <v>2437100</v>
      </c>
      <c r="J17" s="569">
        <v>2284725.4915620098</v>
      </c>
      <c r="K17" s="569">
        <v>2104847</v>
      </c>
      <c r="L17" s="569">
        <v>64890101.948749997</v>
      </c>
      <c r="M17" s="569">
        <v>9786513</v>
      </c>
      <c r="N17" s="569">
        <v>4172928</v>
      </c>
      <c r="O17" s="569">
        <v>2813713.3006419628</v>
      </c>
      <c r="P17" s="569">
        <v>12578209.259046033</v>
      </c>
      <c r="Q17" s="570">
        <v>112710277</v>
      </c>
      <c r="R17" s="568">
        <v>1754078</v>
      </c>
      <c r="S17" s="569">
        <v>3793540</v>
      </c>
      <c r="T17" s="569">
        <v>2550416</v>
      </c>
      <c r="U17" s="569">
        <v>2816855.2337050075</v>
      </c>
      <c r="V17" s="569">
        <v>4908924.6433439981</v>
      </c>
      <c r="W17" s="569">
        <v>2880136.3147999998</v>
      </c>
      <c r="X17" s="569">
        <v>5259730.69352399</v>
      </c>
      <c r="Y17" s="569">
        <v>45393167.222745001</v>
      </c>
      <c r="Z17" s="569">
        <v>10564678.356262</v>
      </c>
      <c r="AA17" s="569">
        <v>12557658.126506999</v>
      </c>
      <c r="AB17" s="569">
        <v>9968835.0345640108</v>
      </c>
      <c r="AC17" s="569">
        <v>2441727.4493260002</v>
      </c>
      <c r="AD17" s="569">
        <v>-55706657.074776992</v>
      </c>
      <c r="AE17" s="570">
        <v>49183090</v>
      </c>
      <c r="AF17" s="568">
        <v>3536345.9500000058</v>
      </c>
      <c r="AG17" s="569">
        <v>4552898.9099999815</v>
      </c>
      <c r="AH17" s="569">
        <v>12529863.379999995</v>
      </c>
      <c r="AI17" s="569">
        <v>15899647.179999992</v>
      </c>
      <c r="AJ17" s="569">
        <v>11437223.459999995</v>
      </c>
      <c r="AK17" s="569">
        <v>4112775.3999999929</v>
      </c>
      <c r="AL17" s="569">
        <v>11554774.609999977</v>
      </c>
      <c r="AM17" s="569">
        <v>16796703.659999941</v>
      </c>
      <c r="AN17" s="569">
        <v>9969723.8399999887</v>
      </c>
      <c r="AO17" s="569">
        <v>6003620.9999999553</v>
      </c>
      <c r="AP17" s="569">
        <v>12052091.139999997</v>
      </c>
      <c r="AQ17" s="569">
        <v>11563735.279999994</v>
      </c>
      <c r="AR17" s="569">
        <v>55053833.255416185</v>
      </c>
      <c r="AS17" s="570">
        <v>158155061.06541601</v>
      </c>
      <c r="AT17" s="568">
        <v>2494151.1100000003</v>
      </c>
      <c r="AU17" s="569">
        <v>4598912.9999999953</v>
      </c>
      <c r="AV17" s="569">
        <v>4811909.9999999944</v>
      </c>
      <c r="AW17" s="569">
        <v>3730332.1600000029</v>
      </c>
      <c r="AX17" s="569">
        <v>5404501.4300000044</v>
      </c>
      <c r="AY17" s="569">
        <v>31856858.010000087</v>
      </c>
      <c r="AZ17" s="569">
        <v>12394977.780000012</v>
      </c>
      <c r="BA17" s="569">
        <v>19951183.280000053</v>
      </c>
      <c r="BB17" s="569">
        <v>12138289.119999979</v>
      </c>
      <c r="BC17" s="569">
        <v>22711907.036666621</v>
      </c>
      <c r="BD17" s="569">
        <v>22711907.036666621</v>
      </c>
      <c r="BE17" s="569">
        <v>22711907.036666621</v>
      </c>
      <c r="BF17" s="570">
        <v>165516837</v>
      </c>
      <c r="BH17" s="556"/>
    </row>
    <row r="18" spans="1:60">
      <c r="A18" s="566"/>
      <c r="B18" s="546" t="s">
        <v>328</v>
      </c>
      <c r="C18" s="567" t="s">
        <v>244</v>
      </c>
      <c r="D18" s="568">
        <v>42800</v>
      </c>
      <c r="E18" s="569">
        <v>4531808</v>
      </c>
      <c r="F18" s="569">
        <v>4530827</v>
      </c>
      <c r="G18" s="569">
        <v>4543493</v>
      </c>
      <c r="H18" s="569">
        <v>4559534</v>
      </c>
      <c r="I18" s="569">
        <v>4510601</v>
      </c>
      <c r="J18" s="569">
        <v>4487014.5500000007</v>
      </c>
      <c r="K18" s="569">
        <v>5658635.9699999988</v>
      </c>
      <c r="L18" s="569">
        <v>4546299.8899999969</v>
      </c>
      <c r="M18" s="569">
        <v>4564599</v>
      </c>
      <c r="N18" s="569">
        <v>4587267</v>
      </c>
      <c r="O18" s="569">
        <v>4349282.63</v>
      </c>
      <c r="P18" s="569">
        <v>2388398.9600000009</v>
      </c>
      <c r="Q18" s="570">
        <v>53300561</v>
      </c>
      <c r="R18" s="568">
        <v>2800419</v>
      </c>
      <c r="S18" s="569">
        <v>7102016</v>
      </c>
      <c r="T18" s="569">
        <v>10659149</v>
      </c>
      <c r="U18" s="569">
        <v>7547328</v>
      </c>
      <c r="V18" s="569">
        <v>4622341</v>
      </c>
      <c r="W18" s="569">
        <v>4493835.5700000022</v>
      </c>
      <c r="X18" s="569">
        <v>7164265.6399999838</v>
      </c>
      <c r="Y18" s="569">
        <v>6671241.8599999975</v>
      </c>
      <c r="Z18" s="569">
        <v>8556742.4899999984</v>
      </c>
      <c r="AA18" s="569">
        <v>9308236.6399999969</v>
      </c>
      <c r="AB18" s="569">
        <v>6970195.5100000026</v>
      </c>
      <c r="AC18" s="569">
        <v>9505396.6000000034</v>
      </c>
      <c r="AD18" s="569">
        <v>21078066.689999998</v>
      </c>
      <c r="AE18" s="570">
        <v>106479234</v>
      </c>
      <c r="AF18" s="568">
        <v>38001.89</v>
      </c>
      <c r="AG18" s="569">
        <v>14423143.959999992</v>
      </c>
      <c r="AH18" s="569">
        <v>8936620.8799999952</v>
      </c>
      <c r="AI18" s="569">
        <v>9197480.5100000128</v>
      </c>
      <c r="AJ18" s="569">
        <v>9009743.8900000155</v>
      </c>
      <c r="AK18" s="569">
        <v>16016984.159999993</v>
      </c>
      <c r="AL18" s="569">
        <v>12763353.889999956</v>
      </c>
      <c r="AM18" s="569">
        <v>10233670.809999999</v>
      </c>
      <c r="AN18" s="569">
        <v>9085935.5900000073</v>
      </c>
      <c r="AO18" s="569">
        <v>9193180.1899999641</v>
      </c>
      <c r="AP18" s="569">
        <v>9385297.6700000092</v>
      </c>
      <c r="AQ18" s="569">
        <v>13601323.850000015</v>
      </c>
      <c r="AR18" s="569">
        <v>14607472.51500006</v>
      </c>
      <c r="AS18" s="570">
        <v>136492209.80500001</v>
      </c>
      <c r="AT18" s="568">
        <v>39710.16000000004</v>
      </c>
      <c r="AU18" s="569">
        <v>13680984.849999994</v>
      </c>
      <c r="AV18" s="569">
        <v>18598202.82000003</v>
      </c>
      <c r="AW18" s="569">
        <v>10333370.569999987</v>
      </c>
      <c r="AX18" s="569">
        <v>10286122.389999991</v>
      </c>
      <c r="AY18" s="569">
        <v>10507517.030000012</v>
      </c>
      <c r="AZ18" s="569">
        <v>10684831.270000001</v>
      </c>
      <c r="BA18" s="569">
        <v>14576708.219999982</v>
      </c>
      <c r="BB18" s="569">
        <v>15637509.409999996</v>
      </c>
      <c r="BC18" s="569">
        <v>21920602.093333334</v>
      </c>
      <c r="BD18" s="569">
        <v>21920602.093333334</v>
      </c>
      <c r="BE18" s="569">
        <v>21920602.093333334</v>
      </c>
      <c r="BF18" s="570">
        <v>170106763</v>
      </c>
    </row>
    <row r="19" spans="1:60">
      <c r="A19" s="566"/>
      <c r="B19" s="546" t="s">
        <v>329</v>
      </c>
      <c r="C19" s="567" t="s">
        <v>330</v>
      </c>
      <c r="D19" s="568">
        <v>1187</v>
      </c>
      <c r="E19" s="569">
        <v>0</v>
      </c>
      <c r="F19" s="569">
        <v>12989</v>
      </c>
      <c r="G19" s="569">
        <v>16822</v>
      </c>
      <c r="H19" s="569">
        <v>13360</v>
      </c>
      <c r="I19" s="569">
        <v>10379</v>
      </c>
      <c r="J19" s="569">
        <v>20695.18</v>
      </c>
      <c r="K19" s="569">
        <v>23222.590000000011</v>
      </c>
      <c r="L19" s="569">
        <v>31279.599999999966</v>
      </c>
      <c r="M19" s="569">
        <v>36811</v>
      </c>
      <c r="N19" s="569">
        <v>49746</v>
      </c>
      <c r="O19" s="569">
        <v>24278.139999999996</v>
      </c>
      <c r="P19" s="569">
        <v>-31800.509999999951</v>
      </c>
      <c r="Q19" s="570">
        <v>208969</v>
      </c>
      <c r="R19" s="568">
        <v>3785</v>
      </c>
      <c r="S19" s="569">
        <v>37377</v>
      </c>
      <c r="T19" s="569">
        <v>28705</v>
      </c>
      <c r="U19" s="569">
        <v>53460.819999999971</v>
      </c>
      <c r="V19" s="569">
        <v>46236</v>
      </c>
      <c r="W19" s="569">
        <v>23216.479999999992</v>
      </c>
      <c r="X19" s="569">
        <v>72660.870000000083</v>
      </c>
      <c r="Y19" s="569">
        <v>34874.670000000275</v>
      </c>
      <c r="Z19" s="569">
        <v>20670.559999999728</v>
      </c>
      <c r="AA19" s="569">
        <v>45338.130000000048</v>
      </c>
      <c r="AB19" s="569">
        <v>63209.189999999988</v>
      </c>
      <c r="AC19" s="569">
        <v>28703.499999999989</v>
      </c>
      <c r="AD19" s="569">
        <v>68232.779999999912</v>
      </c>
      <c r="AE19" s="570">
        <v>526470</v>
      </c>
      <c r="AF19" s="568">
        <v>821.72</v>
      </c>
      <c r="AG19" s="569">
        <v>33597.539999999979</v>
      </c>
      <c r="AH19" s="569">
        <v>38479.079999999965</v>
      </c>
      <c r="AI19" s="569">
        <v>57298.799999999967</v>
      </c>
      <c r="AJ19" s="569">
        <v>25013.34999999998</v>
      </c>
      <c r="AK19" s="569">
        <v>54714.249999999978</v>
      </c>
      <c r="AL19" s="569">
        <v>54588.659999999989</v>
      </c>
      <c r="AM19" s="569">
        <v>51525.290000000081</v>
      </c>
      <c r="AN19" s="569">
        <v>62505.020000000011</v>
      </c>
      <c r="AO19" s="569">
        <v>40149.559999999801</v>
      </c>
      <c r="AP19" s="569">
        <v>89349.349999999991</v>
      </c>
      <c r="AQ19" s="569">
        <v>27125.030000000013</v>
      </c>
      <c r="AR19" s="569">
        <v>0</v>
      </c>
      <c r="AS19" s="570">
        <v>516039</v>
      </c>
      <c r="AT19" s="568">
        <v>1151.7399999999991</v>
      </c>
      <c r="AU19" s="569">
        <v>47121.949999999983</v>
      </c>
      <c r="AV19" s="569">
        <v>42763.649999999994</v>
      </c>
      <c r="AW19" s="569">
        <v>29416.919999999973</v>
      </c>
      <c r="AX19" s="569">
        <v>43321.369999999966</v>
      </c>
      <c r="AY19" s="569">
        <v>51450.290000000023</v>
      </c>
      <c r="AZ19" s="569">
        <v>40652.969999999863</v>
      </c>
      <c r="BA19" s="569">
        <v>50787.339999999953</v>
      </c>
      <c r="BB19" s="569">
        <v>34898.140000000014</v>
      </c>
      <c r="BC19" s="569">
        <v>168466.87666666674</v>
      </c>
      <c r="BD19" s="569">
        <v>168466.87666666674</v>
      </c>
      <c r="BE19" s="569">
        <v>168466.87666666674</v>
      </c>
      <c r="BF19" s="570">
        <v>846965</v>
      </c>
    </row>
    <row r="20" spans="1:60">
      <c r="A20" s="566"/>
      <c r="B20" s="546" t="s">
        <v>331</v>
      </c>
      <c r="C20" s="567" t="s">
        <v>246</v>
      </c>
      <c r="D20" s="568">
        <v>0</v>
      </c>
      <c r="E20" s="569">
        <v>11014</v>
      </c>
      <c r="F20" s="569">
        <v>0</v>
      </c>
      <c r="G20" s="569">
        <v>0</v>
      </c>
      <c r="H20" s="569">
        <v>0</v>
      </c>
      <c r="I20" s="569">
        <v>0</v>
      </c>
      <c r="J20" s="569">
        <v>0</v>
      </c>
      <c r="K20" s="569">
        <v>0</v>
      </c>
      <c r="L20" s="569">
        <v>0</v>
      </c>
      <c r="M20" s="569">
        <v>0</v>
      </c>
      <c r="N20" s="569">
        <v>0</v>
      </c>
      <c r="O20" s="569">
        <v>0</v>
      </c>
      <c r="P20" s="569">
        <v>-2221</v>
      </c>
      <c r="Q20" s="570">
        <v>8792</v>
      </c>
      <c r="R20" s="568">
        <v>0</v>
      </c>
      <c r="S20" s="569">
        <v>0</v>
      </c>
      <c r="T20" s="569">
        <v>0</v>
      </c>
      <c r="U20" s="569">
        <v>0</v>
      </c>
      <c r="V20" s="569">
        <v>0</v>
      </c>
      <c r="W20" s="569">
        <v>0</v>
      </c>
      <c r="X20" s="569">
        <v>0</v>
      </c>
      <c r="Y20" s="569">
        <v>0</v>
      </c>
      <c r="Z20" s="569">
        <v>0</v>
      </c>
      <c r="AA20" s="569">
        <v>0</v>
      </c>
      <c r="AB20" s="569">
        <v>0</v>
      </c>
      <c r="AC20" s="569">
        <v>0</v>
      </c>
      <c r="AD20" s="569">
        <v>10082</v>
      </c>
      <c r="AE20" s="570">
        <v>10082</v>
      </c>
      <c r="AF20" s="568">
        <v>0</v>
      </c>
      <c r="AG20" s="569">
        <v>0</v>
      </c>
      <c r="AH20" s="569">
        <v>0</v>
      </c>
      <c r="AI20" s="569">
        <v>0</v>
      </c>
      <c r="AJ20" s="569">
        <v>8021.23</v>
      </c>
      <c r="AK20" s="569">
        <v>17696.22</v>
      </c>
      <c r="AL20" s="569">
        <v>82905.62</v>
      </c>
      <c r="AM20" s="569">
        <v>62450.46</v>
      </c>
      <c r="AN20" s="569">
        <v>92281.58</v>
      </c>
      <c r="AO20" s="569">
        <v>186506.25</v>
      </c>
      <c r="AP20" s="569">
        <v>89900.38</v>
      </c>
      <c r="AQ20" s="569">
        <v>84787.46</v>
      </c>
      <c r="AR20" s="569">
        <v>0</v>
      </c>
      <c r="AS20" s="570">
        <v>539762</v>
      </c>
      <c r="AT20" s="568">
        <v>0</v>
      </c>
      <c r="AU20" s="569">
        <v>0</v>
      </c>
      <c r="AV20" s="569">
        <v>0</v>
      </c>
      <c r="AW20" s="569">
        <v>0</v>
      </c>
      <c r="AX20" s="569">
        <v>0</v>
      </c>
      <c r="AY20" s="569">
        <v>0</v>
      </c>
      <c r="AZ20" s="569">
        <v>0</v>
      </c>
      <c r="BA20" s="569">
        <v>0</v>
      </c>
      <c r="BB20" s="569">
        <v>0</v>
      </c>
      <c r="BC20" s="569">
        <v>2930.6666666666665</v>
      </c>
      <c r="BD20" s="569">
        <v>2930.6666666666665</v>
      </c>
      <c r="BE20" s="569">
        <v>2930.6666666666665</v>
      </c>
      <c r="BF20" s="570">
        <v>8792</v>
      </c>
    </row>
    <row r="21" spans="1:60" s="546" customFormat="1" ht="15.45" thickBot="1">
      <c r="A21" s="571"/>
      <c r="B21" s="572" t="s">
        <v>152</v>
      </c>
      <c r="C21" s="573"/>
      <c r="D21" s="621">
        <v>47087143</v>
      </c>
      <c r="E21" s="576">
        <v>56365474</v>
      </c>
      <c r="F21" s="576">
        <v>56921902</v>
      </c>
      <c r="G21" s="576">
        <v>68187357</v>
      </c>
      <c r="H21" s="576">
        <v>53861735</v>
      </c>
      <c r="I21" s="576">
        <v>56524849</v>
      </c>
      <c r="J21" s="576">
        <v>55709038.155683048</v>
      </c>
      <c r="K21" s="576">
        <v>58684222.560000002</v>
      </c>
      <c r="L21" s="576">
        <v>128045769.3925401</v>
      </c>
      <c r="M21" s="576">
        <v>66965060</v>
      </c>
      <c r="N21" s="576">
        <v>58016481</v>
      </c>
      <c r="O21" s="576">
        <v>61056825.963595934</v>
      </c>
      <c r="P21" s="576">
        <v>40128311.928180858</v>
      </c>
      <c r="Q21" s="576">
        <v>807554168</v>
      </c>
      <c r="R21" s="621">
        <v>48054661</v>
      </c>
      <c r="S21" s="576">
        <v>60831526</v>
      </c>
      <c r="T21" s="576">
        <v>65321288</v>
      </c>
      <c r="U21" s="576">
        <v>63403675.064134941</v>
      </c>
      <c r="V21" s="576">
        <v>62490555.643344</v>
      </c>
      <c r="W21" s="576">
        <v>60290410.202619977</v>
      </c>
      <c r="X21" s="576">
        <v>64423238.338632226</v>
      </c>
      <c r="Y21" s="576">
        <v>105006046.21573001</v>
      </c>
      <c r="Z21" s="576">
        <v>72016982.781201974</v>
      </c>
      <c r="AA21" s="576">
        <v>77116012.259021014</v>
      </c>
      <c r="AB21" s="576">
        <v>69946938.580563977</v>
      </c>
      <c r="AC21" s="576">
        <v>64003853.74267491</v>
      </c>
      <c r="AD21" s="576">
        <v>64541777.172076985</v>
      </c>
      <c r="AE21" s="576">
        <v>877446965</v>
      </c>
      <c r="AF21" s="621">
        <v>43751357.26000002</v>
      </c>
      <c r="AG21" s="576">
        <v>67818574.839999974</v>
      </c>
      <c r="AH21" s="576">
        <v>71246818.970000044</v>
      </c>
      <c r="AI21" s="576">
        <v>82948016.110000029</v>
      </c>
      <c r="AJ21" s="576">
        <v>69438225.560000047</v>
      </c>
      <c r="AK21" s="576">
        <v>68099220.040000051</v>
      </c>
      <c r="AL21" s="576">
        <v>76341206.549999893</v>
      </c>
      <c r="AM21" s="576">
        <v>79114049.979999945</v>
      </c>
      <c r="AN21" s="576">
        <v>71199563.939999968</v>
      </c>
      <c r="AO21" s="576">
        <v>67603715.04000017</v>
      </c>
      <c r="AP21" s="576">
        <v>74766886.749999911</v>
      </c>
      <c r="AQ21" s="576">
        <v>77374909.269999996</v>
      </c>
      <c r="AR21" s="576">
        <v>71352388.845416248</v>
      </c>
      <c r="AS21" s="577">
        <v>904042841.30541635</v>
      </c>
      <c r="AT21" s="621">
        <v>44139586.209999993</v>
      </c>
      <c r="AU21" s="576">
        <v>70255443.930000052</v>
      </c>
      <c r="AV21" s="576">
        <v>74825032.370000124</v>
      </c>
      <c r="AW21" s="576">
        <v>65035800.479999937</v>
      </c>
      <c r="AX21" s="576">
        <v>66988278.530000038</v>
      </c>
      <c r="AY21" s="576">
        <v>92113730.100000113</v>
      </c>
      <c r="AZ21" s="576">
        <v>73148956.809999868</v>
      </c>
      <c r="BA21" s="576">
        <v>84973728.000000045</v>
      </c>
      <c r="BB21" s="576">
        <v>76695101.357499957</v>
      </c>
      <c r="BC21" s="576">
        <v>100930640.40416664</v>
      </c>
      <c r="BD21" s="576">
        <v>100930640.40416664</v>
      </c>
      <c r="BE21" s="576">
        <v>100930640.40416664</v>
      </c>
      <c r="BF21" s="577">
        <v>950967579</v>
      </c>
    </row>
    <row r="22" spans="1:60" s="546" customFormat="1">
      <c r="D22" s="578"/>
      <c r="E22" s="578"/>
      <c r="F22" s="578"/>
      <c r="G22" s="578"/>
      <c r="H22" s="578">
        <v>0</v>
      </c>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row>
    <row r="23" spans="1:60" s="546" customFormat="1" ht="15.45" thickBot="1">
      <c r="D23" s="580"/>
      <c r="E23" s="580"/>
      <c r="F23" s="580"/>
      <c r="G23" s="580"/>
      <c r="H23" s="580">
        <v>0</v>
      </c>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row>
    <row r="24" spans="1:60" s="546" customFormat="1" ht="15.45" thickBot="1">
      <c r="D24" s="557" t="s">
        <v>373</v>
      </c>
      <c r="E24" s="558"/>
      <c r="F24" s="558"/>
      <c r="G24" s="558"/>
      <c r="H24" s="558"/>
      <c r="I24" s="558"/>
      <c r="J24" s="558"/>
      <c r="K24" s="558"/>
      <c r="L24" s="558"/>
      <c r="M24" s="558"/>
      <c r="N24" s="558"/>
      <c r="O24" s="558"/>
      <c r="P24" s="582"/>
      <c r="Q24" s="583"/>
      <c r="R24" s="557" t="s">
        <v>472</v>
      </c>
      <c r="S24" s="582"/>
      <c r="T24" s="582"/>
      <c r="U24" s="582"/>
      <c r="V24" s="582"/>
      <c r="W24" s="582"/>
      <c r="X24" s="558"/>
      <c r="Y24" s="582"/>
      <c r="Z24" s="582"/>
      <c r="AA24" s="582"/>
      <c r="AB24" s="582"/>
      <c r="AC24" s="582"/>
      <c r="AD24" s="582"/>
      <c r="AE24" s="583"/>
      <c r="AF24" s="557" t="s">
        <v>473</v>
      </c>
      <c r="AG24" s="582"/>
      <c r="AH24" s="582"/>
      <c r="AI24" s="582"/>
      <c r="AJ24" s="582"/>
      <c r="AK24" s="582"/>
      <c r="AL24" s="558"/>
      <c r="AM24" s="582"/>
      <c r="AN24" s="582"/>
      <c r="AO24" s="582"/>
      <c r="AP24" s="582"/>
      <c r="AQ24" s="582"/>
      <c r="AR24" s="582"/>
      <c r="AS24" s="583"/>
      <c r="AT24" s="557" t="s">
        <v>601</v>
      </c>
      <c r="AU24" s="558"/>
      <c r="AV24" s="558"/>
      <c r="AW24" s="558"/>
      <c r="AX24" s="558"/>
      <c r="AY24" s="558"/>
      <c r="AZ24" s="558"/>
      <c r="BA24" s="558"/>
      <c r="BB24" s="558"/>
      <c r="BC24" s="558"/>
      <c r="BD24" s="558"/>
      <c r="BE24" s="558"/>
      <c r="BF24" s="583"/>
    </row>
    <row r="25" spans="1:60" s="546" customFormat="1">
      <c r="A25" s="584" t="s">
        <v>332</v>
      </c>
      <c r="B25" s="561" t="s">
        <v>51</v>
      </c>
      <c r="C25" s="562" t="s">
        <v>304</v>
      </c>
      <c r="D25" s="585" t="s">
        <v>305</v>
      </c>
      <c r="E25" s="586" t="s">
        <v>306</v>
      </c>
      <c r="F25" s="586" t="s">
        <v>307</v>
      </c>
      <c r="G25" s="586" t="s">
        <v>308</v>
      </c>
      <c r="H25" s="586" t="s">
        <v>309</v>
      </c>
      <c r="I25" s="586" t="s">
        <v>310</v>
      </c>
      <c r="J25" s="586" t="s">
        <v>311</v>
      </c>
      <c r="K25" s="586" t="s">
        <v>312</v>
      </c>
      <c r="L25" s="586" t="s">
        <v>313</v>
      </c>
      <c r="M25" s="586" t="s">
        <v>314</v>
      </c>
      <c r="N25" s="586" t="s">
        <v>315</v>
      </c>
      <c r="O25" s="586" t="s">
        <v>316</v>
      </c>
      <c r="P25" s="586" t="s">
        <v>451</v>
      </c>
      <c r="Q25" s="565" t="s">
        <v>374</v>
      </c>
      <c r="R25" s="585" t="s">
        <v>305</v>
      </c>
      <c r="S25" s="586" t="s">
        <v>306</v>
      </c>
      <c r="T25" s="586" t="s">
        <v>307</v>
      </c>
      <c r="U25" s="586" t="s">
        <v>308</v>
      </c>
      <c r="V25" s="586" t="s">
        <v>309</v>
      </c>
      <c r="W25" s="586" t="s">
        <v>310</v>
      </c>
      <c r="X25" s="586" t="s">
        <v>311</v>
      </c>
      <c r="Y25" s="586" t="s">
        <v>312</v>
      </c>
      <c r="Z25" s="586" t="s">
        <v>313</v>
      </c>
      <c r="AA25" s="586" t="s">
        <v>314</v>
      </c>
      <c r="AB25" s="586" t="s">
        <v>315</v>
      </c>
      <c r="AC25" s="586" t="s">
        <v>316</v>
      </c>
      <c r="AD25" s="586" t="s">
        <v>523</v>
      </c>
      <c r="AE25" s="565" t="s">
        <v>474</v>
      </c>
      <c r="AF25" s="585" t="s">
        <v>305</v>
      </c>
      <c r="AG25" s="586" t="s">
        <v>306</v>
      </c>
      <c r="AH25" s="586" t="s">
        <v>307</v>
      </c>
      <c r="AI25" s="586" t="s">
        <v>308</v>
      </c>
      <c r="AJ25" s="586" t="s">
        <v>309</v>
      </c>
      <c r="AK25" s="586" t="s">
        <v>310</v>
      </c>
      <c r="AL25" s="586" t="s">
        <v>311</v>
      </c>
      <c r="AM25" s="586" t="s">
        <v>312</v>
      </c>
      <c r="AN25" s="586" t="s">
        <v>313</v>
      </c>
      <c r="AO25" s="586" t="s">
        <v>314</v>
      </c>
      <c r="AP25" s="586" t="s">
        <v>315</v>
      </c>
      <c r="AQ25" s="586" t="s">
        <v>316</v>
      </c>
      <c r="AR25" s="564" t="s">
        <v>544</v>
      </c>
      <c r="AS25" s="565" t="s">
        <v>475</v>
      </c>
      <c r="AT25" s="585" t="s">
        <v>305</v>
      </c>
      <c r="AU25" s="586" t="s">
        <v>306</v>
      </c>
      <c r="AV25" s="586" t="s">
        <v>307</v>
      </c>
      <c r="AW25" s="586" t="s">
        <v>308</v>
      </c>
      <c r="AX25" s="586" t="s">
        <v>309</v>
      </c>
      <c r="AY25" s="586" t="s">
        <v>310</v>
      </c>
      <c r="AZ25" s="586" t="s">
        <v>311</v>
      </c>
      <c r="BA25" s="586" t="s">
        <v>312</v>
      </c>
      <c r="BB25" s="586" t="s">
        <v>313</v>
      </c>
      <c r="BC25" s="586" t="s">
        <v>314</v>
      </c>
      <c r="BD25" s="586" t="s">
        <v>315</v>
      </c>
      <c r="BE25" s="586" t="s">
        <v>316</v>
      </c>
      <c r="BF25" s="565" t="s">
        <v>602</v>
      </c>
    </row>
    <row r="26" spans="1:60" ht="15" customHeight="1">
      <c r="A26" s="566" t="s">
        <v>4</v>
      </c>
      <c r="B26" s="546" t="s">
        <v>53</v>
      </c>
      <c r="C26" s="567" t="s">
        <v>52</v>
      </c>
      <c r="D26" s="568">
        <v>41908654</v>
      </c>
      <c r="E26" s="569">
        <v>10053770</v>
      </c>
      <c r="F26" s="569">
        <v>7617116</v>
      </c>
      <c r="G26" s="569">
        <v>8491236</v>
      </c>
      <c r="H26" s="569">
        <v>21849715</v>
      </c>
      <c r="I26" s="569">
        <v>24466119</v>
      </c>
      <c r="J26" s="569">
        <v>26153123.340000123</v>
      </c>
      <c r="K26" s="569">
        <v>55637217</v>
      </c>
      <c r="L26" s="569">
        <v>86337051</v>
      </c>
      <c r="M26" s="569">
        <v>105793516.82999998</v>
      </c>
      <c r="N26" s="569">
        <v>74302379</v>
      </c>
      <c r="O26" s="569">
        <v>-137681746.46999988</v>
      </c>
      <c r="P26" s="569">
        <v>69062467.299999714</v>
      </c>
      <c r="Q26" s="588">
        <v>393990618</v>
      </c>
      <c r="R26" s="568">
        <v>43116788</v>
      </c>
      <c r="S26" s="569">
        <v>15459466</v>
      </c>
      <c r="T26" s="569">
        <v>16193267</v>
      </c>
      <c r="U26" s="569">
        <v>13516223</v>
      </c>
      <c r="V26" s="569">
        <v>11338484</v>
      </c>
      <c r="W26" s="569">
        <v>11111505.119999988</v>
      </c>
      <c r="X26" s="569">
        <v>-6103259.8099998487</v>
      </c>
      <c r="Y26" s="569">
        <v>113498203.41999957</v>
      </c>
      <c r="Z26" s="569">
        <v>65039680.409999676</v>
      </c>
      <c r="AA26" s="569">
        <v>43301860.659999982</v>
      </c>
      <c r="AB26" s="569">
        <v>60054827.509999901</v>
      </c>
      <c r="AC26" s="569">
        <v>66969784.200000018</v>
      </c>
      <c r="AD26" s="569">
        <v>77744741.490000725</v>
      </c>
      <c r="AE26" s="588">
        <v>531241571</v>
      </c>
      <c r="AF26" s="568">
        <v>38919388.959999956</v>
      </c>
      <c r="AG26" s="569">
        <v>24829026.390000053</v>
      </c>
      <c r="AH26" s="569">
        <v>20338380.009999979</v>
      </c>
      <c r="AI26" s="569">
        <v>27187567.700000059</v>
      </c>
      <c r="AJ26" s="569">
        <v>18252349.939999968</v>
      </c>
      <c r="AK26" s="569">
        <v>21554009.910000019</v>
      </c>
      <c r="AL26" s="569">
        <v>28214165.710000172</v>
      </c>
      <c r="AM26" s="569">
        <v>110401399.58999987</v>
      </c>
      <c r="AN26" s="569">
        <v>123454494.93000001</v>
      </c>
      <c r="AO26" s="569">
        <v>63468074.71000006</v>
      </c>
      <c r="AP26" s="569">
        <v>-888557.3500001058</v>
      </c>
      <c r="AQ26" s="569">
        <v>66878611.989999965</v>
      </c>
      <c r="AR26" s="569">
        <v>80808579.50999999</v>
      </c>
      <c r="AS26" s="481">
        <v>623417492</v>
      </c>
      <c r="AT26" s="568">
        <v>39156437.019999936</v>
      </c>
      <c r="AU26" s="569">
        <v>25095638.400000002</v>
      </c>
      <c r="AV26" s="569">
        <v>24904900.120000031</v>
      </c>
      <c r="AW26" s="569">
        <v>16044963.079999855</v>
      </c>
      <c r="AX26" s="569">
        <v>17263818.230000053</v>
      </c>
      <c r="AY26" s="569">
        <v>41180115.670000121</v>
      </c>
      <c r="AZ26" s="569">
        <v>26649729.060000151</v>
      </c>
      <c r="BA26" s="569">
        <v>46412468.69000008</v>
      </c>
      <c r="BB26" s="569">
        <v>41547234.109999895</v>
      </c>
      <c r="BC26" s="569">
        <v>136697719.53999996</v>
      </c>
      <c r="BD26" s="569">
        <v>136697719.53999996</v>
      </c>
      <c r="BE26" s="569">
        <v>136697719.53999996</v>
      </c>
      <c r="BF26" s="481">
        <v>688348463</v>
      </c>
    </row>
    <row r="27" spans="1:60" ht="15" customHeight="1">
      <c r="A27" s="566"/>
      <c r="B27" s="546" t="s">
        <v>55</v>
      </c>
      <c r="C27" s="567" t="s">
        <v>54</v>
      </c>
      <c r="D27" s="568">
        <v>453346</v>
      </c>
      <c r="E27" s="569">
        <v>543709</v>
      </c>
      <c r="F27" s="569">
        <v>547246</v>
      </c>
      <c r="G27" s="569">
        <v>657034</v>
      </c>
      <c r="H27" s="569">
        <v>695751</v>
      </c>
      <c r="I27" s="569">
        <v>551617</v>
      </c>
      <c r="J27" s="569">
        <v>866583.63999999932</v>
      </c>
      <c r="K27" s="569">
        <v>563425</v>
      </c>
      <c r="L27" s="569">
        <v>1187747</v>
      </c>
      <c r="M27" s="569">
        <v>651210</v>
      </c>
      <c r="N27" s="569">
        <v>1136048</v>
      </c>
      <c r="O27" s="569">
        <v>595505.14000000025</v>
      </c>
      <c r="P27" s="569">
        <v>-625202.77999999933</v>
      </c>
      <c r="Q27" s="588">
        <v>7824019</v>
      </c>
      <c r="R27" s="568">
        <v>578684</v>
      </c>
      <c r="S27" s="569">
        <v>780745</v>
      </c>
      <c r="T27" s="569">
        <v>738413</v>
      </c>
      <c r="U27" s="569">
        <v>789743</v>
      </c>
      <c r="V27" s="569">
        <v>794187</v>
      </c>
      <c r="W27" s="569">
        <v>771264.69000000029</v>
      </c>
      <c r="X27" s="569">
        <v>962196.81999999983</v>
      </c>
      <c r="Y27" s="569">
        <v>1148022.9099999997</v>
      </c>
      <c r="Z27" s="569">
        <v>1058629.3199999998</v>
      </c>
      <c r="AA27" s="569">
        <v>1498025.5300000007</v>
      </c>
      <c r="AB27" s="569">
        <v>892351.28</v>
      </c>
      <c r="AC27" s="569">
        <v>758788.67999999993</v>
      </c>
      <c r="AD27" s="569">
        <v>-122623.23000000045</v>
      </c>
      <c r="AE27" s="588">
        <v>10648428</v>
      </c>
      <c r="AF27" s="568">
        <v>702945.45999999985</v>
      </c>
      <c r="AG27" s="569">
        <v>974022.08999999985</v>
      </c>
      <c r="AH27" s="569">
        <v>1143380.1499999997</v>
      </c>
      <c r="AI27" s="569">
        <v>1191693.0800000005</v>
      </c>
      <c r="AJ27" s="569">
        <v>1116481.8099999998</v>
      </c>
      <c r="AK27" s="569">
        <v>944051.45999999985</v>
      </c>
      <c r="AL27" s="569">
        <v>776882.72000000207</v>
      </c>
      <c r="AM27" s="569">
        <v>1166286.22</v>
      </c>
      <c r="AN27" s="569">
        <v>1188672.1000000022</v>
      </c>
      <c r="AO27" s="569">
        <v>858201.56000000215</v>
      </c>
      <c r="AP27" s="569">
        <v>1166498.7599999993</v>
      </c>
      <c r="AQ27" s="569">
        <v>1156648.4600000002</v>
      </c>
      <c r="AR27" s="569">
        <v>1659315.1299999934</v>
      </c>
      <c r="AS27" s="481">
        <v>14045079</v>
      </c>
      <c r="AT27" s="568">
        <v>629050.91000000038</v>
      </c>
      <c r="AU27" s="569">
        <v>935715.92000000027</v>
      </c>
      <c r="AV27" s="569">
        <v>931196.82000000007</v>
      </c>
      <c r="AW27" s="569">
        <v>636257.79999999993</v>
      </c>
      <c r="AX27" s="569">
        <v>919027.17000000016</v>
      </c>
      <c r="AY27" s="569">
        <v>1259464.3700000001</v>
      </c>
      <c r="AZ27" s="569">
        <v>71285.259999998787</v>
      </c>
      <c r="BA27" s="569">
        <v>1171439.51</v>
      </c>
      <c r="BB27" s="569">
        <v>1051149.9800000004</v>
      </c>
      <c r="BC27" s="569">
        <v>1772151.7533333336</v>
      </c>
      <c r="BD27" s="569">
        <v>1772151.7533333336</v>
      </c>
      <c r="BE27" s="569">
        <v>1772151.7533333336</v>
      </c>
      <c r="BF27" s="481">
        <v>12921043</v>
      </c>
    </row>
    <row r="28" spans="1:60">
      <c r="A28" s="589" t="s">
        <v>333</v>
      </c>
      <c r="B28" s="590"/>
      <c r="C28" s="591"/>
      <c r="D28" s="596">
        <v>42362000</v>
      </c>
      <c r="E28" s="596">
        <v>10597479</v>
      </c>
      <c r="F28" s="596">
        <v>8164362</v>
      </c>
      <c r="G28" s="596">
        <v>9148270</v>
      </c>
      <c r="H28" s="596">
        <v>22545466</v>
      </c>
      <c r="I28" s="596">
        <v>25017736</v>
      </c>
      <c r="J28" s="596">
        <v>27019706.980000123</v>
      </c>
      <c r="K28" s="596">
        <v>56200642</v>
      </c>
      <c r="L28" s="596">
        <v>87524798</v>
      </c>
      <c r="M28" s="596">
        <v>106444726.82999998</v>
      </c>
      <c r="N28" s="596">
        <v>75438427</v>
      </c>
      <c r="O28" s="596">
        <v>-137086241.32999989</v>
      </c>
      <c r="P28" s="622">
        <v>68437264.519999743</v>
      </c>
      <c r="Q28" s="588">
        <v>401814637</v>
      </c>
      <c r="R28" s="592">
        <v>43695472</v>
      </c>
      <c r="S28" s="593">
        <v>16240211</v>
      </c>
      <c r="T28" s="593">
        <v>16931680</v>
      </c>
      <c r="U28" s="593">
        <v>14305966</v>
      </c>
      <c r="V28" s="593">
        <v>12132671</v>
      </c>
      <c r="W28" s="593">
        <v>11882769.809999987</v>
      </c>
      <c r="X28" s="593">
        <v>-5141062.9899998493</v>
      </c>
      <c r="Y28" s="593">
        <v>114646226.32999957</v>
      </c>
      <c r="Z28" s="593">
        <v>66098309.729999676</v>
      </c>
      <c r="AA28" s="593">
        <v>44799886.189999983</v>
      </c>
      <c r="AB28" s="593">
        <v>60947178.789999902</v>
      </c>
      <c r="AC28" s="593">
        <v>67728572.880000025</v>
      </c>
      <c r="AD28" s="593">
        <v>77622118.260000721</v>
      </c>
      <c r="AE28" s="588">
        <v>541889999</v>
      </c>
      <c r="AF28" s="623">
        <v>39622334.419999957</v>
      </c>
      <c r="AG28" s="596">
        <v>25803048.480000053</v>
      </c>
      <c r="AH28" s="596">
        <v>21481760.159999978</v>
      </c>
      <c r="AI28" s="596">
        <v>28379260.780000061</v>
      </c>
      <c r="AJ28" s="596">
        <v>19368831.749999966</v>
      </c>
      <c r="AK28" s="596">
        <v>22498061.37000002</v>
      </c>
      <c r="AL28" s="596">
        <v>28991048.430000175</v>
      </c>
      <c r="AM28" s="596">
        <v>111567685.80999987</v>
      </c>
      <c r="AN28" s="596">
        <v>124643167.03000002</v>
      </c>
      <c r="AO28" s="596">
        <v>64326276.270000063</v>
      </c>
      <c r="AP28" s="596">
        <v>277941.40999989351</v>
      </c>
      <c r="AQ28" s="596">
        <v>68035260.449999958</v>
      </c>
      <c r="AR28" s="596">
        <v>82467894.639999986</v>
      </c>
      <c r="AS28" s="481">
        <v>637462571</v>
      </c>
      <c r="AT28" s="623">
        <v>39785487.92999994</v>
      </c>
      <c r="AU28" s="596">
        <v>26031354.320000004</v>
      </c>
      <c r="AV28" s="596">
        <v>25836096.940000031</v>
      </c>
      <c r="AW28" s="596">
        <v>16681220.879999856</v>
      </c>
      <c r="AX28" s="596">
        <v>18182845.400000054</v>
      </c>
      <c r="AY28" s="596">
        <v>42439580.040000118</v>
      </c>
      <c r="AZ28" s="596">
        <v>26721014.320000149</v>
      </c>
      <c r="BA28" s="596">
        <v>47583908.200000077</v>
      </c>
      <c r="BB28" s="596">
        <v>42598384.089999899</v>
      </c>
      <c r="BC28" s="596">
        <v>138469871.29333329</v>
      </c>
      <c r="BD28" s="596">
        <v>138469871.29333329</v>
      </c>
      <c r="BE28" s="596">
        <v>138469871.29333329</v>
      </c>
      <c r="BF28" s="481">
        <v>701269506</v>
      </c>
    </row>
    <row r="29" spans="1:60" ht="15" customHeight="1">
      <c r="A29" s="566" t="s">
        <v>197</v>
      </c>
      <c r="B29" s="546" t="s">
        <v>113</v>
      </c>
      <c r="C29" s="567" t="s">
        <v>115</v>
      </c>
      <c r="D29" s="568">
        <v>27523</v>
      </c>
      <c r="E29" s="569">
        <v>32957</v>
      </c>
      <c r="F29" s="569">
        <v>33173</v>
      </c>
      <c r="G29" s="569">
        <v>39799</v>
      </c>
      <c r="H29" s="569">
        <v>5893</v>
      </c>
      <c r="I29" s="569">
        <v>33447</v>
      </c>
      <c r="J29" s="569">
        <v>65150.539999999804</v>
      </c>
      <c r="K29" s="569">
        <v>34162.749999999985</v>
      </c>
      <c r="L29" s="569">
        <v>72157.809999999925</v>
      </c>
      <c r="M29" s="569">
        <v>39487.710000000021</v>
      </c>
      <c r="N29" s="569">
        <v>27932</v>
      </c>
      <c r="O29" s="569">
        <v>36107.85</v>
      </c>
      <c r="P29" s="569">
        <v>26047.340000000258</v>
      </c>
      <c r="Q29" s="588">
        <v>473838</v>
      </c>
      <c r="R29" s="568">
        <v>23776</v>
      </c>
      <c r="S29" s="569">
        <v>32026</v>
      </c>
      <c r="T29" s="569">
        <v>30304</v>
      </c>
      <c r="U29" s="569">
        <v>61820</v>
      </c>
      <c r="V29" s="569">
        <v>32573</v>
      </c>
      <c r="W29" s="569">
        <v>31629.110000000011</v>
      </c>
      <c r="X29" s="569">
        <v>103536.75999999994</v>
      </c>
      <c r="Y29" s="569">
        <v>-16982.980000000025</v>
      </c>
      <c r="Z29" s="569">
        <v>107474.78999999995</v>
      </c>
      <c r="AA29" s="569">
        <v>47984.1</v>
      </c>
      <c r="AB29" s="569">
        <v>36579.939999999981</v>
      </c>
      <c r="AC29" s="569">
        <v>31100.829999999987</v>
      </c>
      <c r="AD29" s="569">
        <v>-67636.549999999814</v>
      </c>
      <c r="AE29" s="588">
        <v>454185</v>
      </c>
      <c r="AF29" s="568">
        <v>24910.179999999993</v>
      </c>
      <c r="AG29" s="569">
        <v>34427.039999999979</v>
      </c>
      <c r="AH29" s="569">
        <v>40403.69999999999</v>
      </c>
      <c r="AI29" s="569">
        <v>33520.180000000008</v>
      </c>
      <c r="AJ29" s="569">
        <v>39442.360000000015</v>
      </c>
      <c r="AK29" s="569">
        <v>33382.959999999977</v>
      </c>
      <c r="AL29" s="569">
        <v>86573.620000000024</v>
      </c>
      <c r="AM29" s="569">
        <v>41636.790000000008</v>
      </c>
      <c r="AN29" s="569">
        <v>42007.42</v>
      </c>
      <c r="AO29" s="569">
        <v>-61938.159999999996</v>
      </c>
      <c r="AP29" s="569">
        <v>41253.980000000025</v>
      </c>
      <c r="AQ29" s="569">
        <v>40898.600000000013</v>
      </c>
      <c r="AR29" s="569">
        <v>100229.32999999984</v>
      </c>
      <c r="AS29" s="481">
        <v>496748</v>
      </c>
      <c r="AT29" s="568">
        <v>38911.659999999989</v>
      </c>
      <c r="AU29" s="569">
        <v>57756.410000000011</v>
      </c>
      <c r="AV29" s="569">
        <v>57487.17</v>
      </c>
      <c r="AW29" s="569">
        <v>30102.819999999952</v>
      </c>
      <c r="AX29" s="569">
        <v>56711.560000000005</v>
      </c>
      <c r="AY29" s="569">
        <v>77811.769999999946</v>
      </c>
      <c r="AZ29" s="569">
        <v>-5882.1199999999772</v>
      </c>
      <c r="BA29" s="569">
        <v>72259.979999999967</v>
      </c>
      <c r="BB29" s="569">
        <v>64812.589999999967</v>
      </c>
      <c r="BC29" s="569">
        <v>115599.72000000004</v>
      </c>
      <c r="BD29" s="569">
        <v>115599.72000000004</v>
      </c>
      <c r="BE29" s="569">
        <v>115599.72000000004</v>
      </c>
      <c r="BF29" s="481">
        <v>796771</v>
      </c>
    </row>
    <row r="30" spans="1:60" ht="15" customHeight="1">
      <c r="A30" s="566"/>
      <c r="B30" s="546" t="s">
        <v>119</v>
      </c>
      <c r="C30" s="567" t="s">
        <v>334</v>
      </c>
      <c r="D30" s="568">
        <v>0</v>
      </c>
      <c r="E30" s="569">
        <v>1342042</v>
      </c>
      <c r="F30" s="569">
        <v>1437443</v>
      </c>
      <c r="G30" s="569">
        <v>1805678</v>
      </c>
      <c r="H30" s="569">
        <v>1348396</v>
      </c>
      <c r="I30" s="569">
        <v>1356619</v>
      </c>
      <c r="J30" s="569">
        <v>1013443.9100000003</v>
      </c>
      <c r="K30" s="569">
        <v>-1800707.83</v>
      </c>
      <c r="L30" s="569">
        <v>1482628.93</v>
      </c>
      <c r="M30" s="569">
        <v>1539150.5899999996</v>
      </c>
      <c r="N30" s="569">
        <v>1093577</v>
      </c>
      <c r="O30" s="569">
        <v>498563.90999999992</v>
      </c>
      <c r="P30" s="569">
        <v>-3015133.51</v>
      </c>
      <c r="Q30" s="588">
        <v>8101701</v>
      </c>
      <c r="R30" s="568">
        <v>0</v>
      </c>
      <c r="S30" s="569">
        <v>1218196.1500000006</v>
      </c>
      <c r="T30" s="569">
        <v>1422219</v>
      </c>
      <c r="U30" s="569">
        <v>1400818</v>
      </c>
      <c r="V30" s="569">
        <v>1382680.7100000004</v>
      </c>
      <c r="W30" s="569">
        <v>1402518.7700000003</v>
      </c>
      <c r="X30" s="569">
        <v>1448518.1399999992</v>
      </c>
      <c r="Y30" s="569">
        <v>1255083.8800000004</v>
      </c>
      <c r="Z30" s="569">
        <v>1524499.1700000004</v>
      </c>
      <c r="AA30" s="569">
        <v>1325256.27</v>
      </c>
      <c r="AB30" s="569">
        <v>1432492.5999999996</v>
      </c>
      <c r="AC30" s="569">
        <v>-7605948.71</v>
      </c>
      <c r="AD30" s="569">
        <v>962497.01999999862</v>
      </c>
      <c r="AE30" s="588">
        <v>7168831</v>
      </c>
      <c r="AF30" s="568">
        <v>0</v>
      </c>
      <c r="AG30" s="569">
        <v>1188224.8400000003</v>
      </c>
      <c r="AH30" s="569">
        <v>1381865.0899999996</v>
      </c>
      <c r="AI30" s="569">
        <v>1781251.2500000005</v>
      </c>
      <c r="AJ30" s="569">
        <v>1319758.5399999993</v>
      </c>
      <c r="AK30" s="569">
        <v>1344736.7800000003</v>
      </c>
      <c r="AL30" s="569">
        <v>1714613.3300000008</v>
      </c>
      <c r="AM30" s="569">
        <v>1358075.0299999993</v>
      </c>
      <c r="AN30" s="569">
        <v>1306893.8700000006</v>
      </c>
      <c r="AO30" s="569">
        <v>1363869.1400000011</v>
      </c>
      <c r="AP30" s="569">
        <v>1275372.1899999992</v>
      </c>
      <c r="AQ30" s="569">
        <v>1275380.0000000014</v>
      </c>
      <c r="AR30" s="569">
        <v>-9308339.0600000024</v>
      </c>
      <c r="AS30" s="481">
        <v>6001701</v>
      </c>
      <c r="AT30" s="568">
        <v>0</v>
      </c>
      <c r="AU30" s="569">
        <v>1228654.9999999993</v>
      </c>
      <c r="AV30" s="569">
        <v>1414383.6700000006</v>
      </c>
      <c r="AW30" s="569">
        <v>1395336.4000000004</v>
      </c>
      <c r="AX30" s="569">
        <v>1404037.2500000007</v>
      </c>
      <c r="AY30" s="569">
        <v>1409477.9100000001</v>
      </c>
      <c r="AZ30" s="569">
        <v>1021131.0100000001</v>
      </c>
      <c r="BA30" s="569">
        <v>1485437.5699999989</v>
      </c>
      <c r="BB30" s="569">
        <v>1473850.7099999995</v>
      </c>
      <c r="BC30" s="569">
        <v>-783214.83999999985</v>
      </c>
      <c r="BD30" s="569">
        <v>-783214.83999999985</v>
      </c>
      <c r="BE30" s="569">
        <v>-783214.83999999985</v>
      </c>
      <c r="BF30" s="481">
        <v>8482665</v>
      </c>
    </row>
    <row r="31" spans="1:60">
      <c r="A31" s="566"/>
      <c r="B31" s="546" t="s">
        <v>118</v>
      </c>
      <c r="C31" s="567" t="s">
        <v>335</v>
      </c>
      <c r="D31" s="568">
        <v>0</v>
      </c>
      <c r="E31" s="569">
        <v>489224</v>
      </c>
      <c r="F31" s="569">
        <v>504655</v>
      </c>
      <c r="G31" s="569">
        <v>578473</v>
      </c>
      <c r="H31" s="569">
        <v>4863.1899999999996</v>
      </c>
      <c r="I31" s="569">
        <v>0</v>
      </c>
      <c r="J31" s="569">
        <v>-17268.150000000001</v>
      </c>
      <c r="K31" s="569">
        <v>0</v>
      </c>
      <c r="L31" s="569">
        <v>266.06</v>
      </c>
      <c r="M31" s="569">
        <v>0</v>
      </c>
      <c r="N31" s="569">
        <v>169</v>
      </c>
      <c r="O31" s="569">
        <v>0</v>
      </c>
      <c r="P31" s="569">
        <v>155385.89999999991</v>
      </c>
      <c r="Q31" s="588">
        <v>1715768</v>
      </c>
      <c r="R31" s="568">
        <v>0</v>
      </c>
      <c r="S31" s="569">
        <v>551026.49</v>
      </c>
      <c r="T31" s="569">
        <v>597890</v>
      </c>
      <c r="U31" s="569">
        <v>595184</v>
      </c>
      <c r="V31" s="569">
        <v>557552.35000000009</v>
      </c>
      <c r="W31" s="569">
        <v>577100.82999999996</v>
      </c>
      <c r="X31" s="569">
        <v>524420.61</v>
      </c>
      <c r="Y31" s="569">
        <v>562989.08999999985</v>
      </c>
      <c r="Z31" s="569">
        <v>560862.79999999993</v>
      </c>
      <c r="AA31" s="569">
        <v>570623.32999999996</v>
      </c>
      <c r="AB31" s="569">
        <v>596804.76000000024</v>
      </c>
      <c r="AC31" s="569">
        <v>-3926941.65</v>
      </c>
      <c r="AD31" s="569">
        <v>-273303.60999999987</v>
      </c>
      <c r="AE31" s="588">
        <v>1494209</v>
      </c>
      <c r="AF31" s="568">
        <v>0</v>
      </c>
      <c r="AG31" s="569">
        <v>468550.92</v>
      </c>
      <c r="AH31" s="569">
        <v>562967.71000000008</v>
      </c>
      <c r="AI31" s="569">
        <v>672947.97000000009</v>
      </c>
      <c r="AJ31" s="569">
        <v>547563.73</v>
      </c>
      <c r="AK31" s="569">
        <v>530466.09999999986</v>
      </c>
      <c r="AL31" s="569">
        <v>55172.110000000022</v>
      </c>
      <c r="AM31" s="569">
        <v>-1022428.4</v>
      </c>
      <c r="AN31" s="569">
        <v>53.06</v>
      </c>
      <c r="AO31" s="569">
        <v>0</v>
      </c>
      <c r="AP31" s="569">
        <v>0</v>
      </c>
      <c r="AQ31" s="569">
        <v>0</v>
      </c>
      <c r="AR31" s="569">
        <v>-46886.199999999721</v>
      </c>
      <c r="AS31" s="481">
        <v>1768407</v>
      </c>
      <c r="AT31" s="568">
        <v>0</v>
      </c>
      <c r="AU31" s="569">
        <v>0</v>
      </c>
      <c r="AV31" s="569">
        <v>0</v>
      </c>
      <c r="AW31" s="569">
        <v>0</v>
      </c>
      <c r="AX31" s="569">
        <v>0</v>
      </c>
      <c r="AY31" s="569">
        <v>0</v>
      </c>
      <c r="AZ31" s="569">
        <v>0</v>
      </c>
      <c r="BA31" s="569">
        <v>0</v>
      </c>
      <c r="BB31" s="569"/>
      <c r="BC31" s="569">
        <v>548427.33333333337</v>
      </c>
      <c r="BD31" s="569">
        <v>548427.33333333337</v>
      </c>
      <c r="BE31" s="569">
        <v>548427.33333333337</v>
      </c>
      <c r="BF31" s="481">
        <v>1645282</v>
      </c>
    </row>
    <row r="32" spans="1:60">
      <c r="A32" s="566"/>
      <c r="B32" s="546" t="s">
        <v>359</v>
      </c>
      <c r="C32" s="567" t="s">
        <v>361</v>
      </c>
      <c r="D32" s="568">
        <v>0</v>
      </c>
      <c r="E32" s="569">
        <v>0</v>
      </c>
      <c r="F32" s="569">
        <v>0</v>
      </c>
      <c r="G32" s="569">
        <v>0</v>
      </c>
      <c r="H32" s="569">
        <v>0</v>
      </c>
      <c r="I32" s="569">
        <v>0</v>
      </c>
      <c r="J32" s="569">
        <v>0</v>
      </c>
      <c r="K32" s="569">
        <v>0</v>
      </c>
      <c r="L32" s="569">
        <v>0</v>
      </c>
      <c r="M32" s="569">
        <v>0</v>
      </c>
      <c r="N32" s="569">
        <v>0</v>
      </c>
      <c r="O32" s="569">
        <v>0</v>
      </c>
      <c r="P32" s="569">
        <v>550010</v>
      </c>
      <c r="Q32" s="588">
        <v>550010</v>
      </c>
      <c r="R32" s="568">
        <v>0</v>
      </c>
      <c r="S32" s="569">
        <v>0</v>
      </c>
      <c r="T32" s="569">
        <v>0</v>
      </c>
      <c r="U32" s="569">
        <v>3873</v>
      </c>
      <c r="V32" s="569">
        <v>0</v>
      </c>
      <c r="W32" s="569">
        <v>0</v>
      </c>
      <c r="X32" s="569">
        <v>0</v>
      </c>
      <c r="Y32" s="569">
        <v>-3872.64</v>
      </c>
      <c r="Z32" s="569">
        <v>0</v>
      </c>
      <c r="AA32" s="569">
        <v>0</v>
      </c>
      <c r="AB32" s="569">
        <v>0</v>
      </c>
      <c r="AC32" s="569">
        <v>3872.64</v>
      </c>
      <c r="AD32" s="569">
        <v>0</v>
      </c>
      <c r="AE32" s="588">
        <v>3873</v>
      </c>
      <c r="AF32" s="568">
        <v>0</v>
      </c>
      <c r="AG32" s="569">
        <v>0</v>
      </c>
      <c r="AH32" s="569">
        <v>0</v>
      </c>
      <c r="AI32" s="569">
        <v>0</v>
      </c>
      <c r="AJ32" s="569">
        <v>0</v>
      </c>
      <c r="AK32" s="569">
        <v>0</v>
      </c>
      <c r="AL32" s="569">
        <v>0</v>
      </c>
      <c r="AM32" s="569">
        <v>0</v>
      </c>
      <c r="AN32" s="569">
        <v>0</v>
      </c>
      <c r="AO32" s="569">
        <v>0</v>
      </c>
      <c r="AP32" s="569">
        <v>0</v>
      </c>
      <c r="AQ32" s="569">
        <v>0</v>
      </c>
      <c r="AR32" s="569">
        <v>0</v>
      </c>
      <c r="AS32" s="481">
        <v>0</v>
      </c>
      <c r="AT32" s="568">
        <v>0</v>
      </c>
      <c r="AU32" s="569">
        <v>0</v>
      </c>
      <c r="AV32" s="569">
        <v>0</v>
      </c>
      <c r="AW32" s="569">
        <v>0</v>
      </c>
      <c r="AX32" s="569">
        <v>0</v>
      </c>
      <c r="AY32" s="569">
        <v>0</v>
      </c>
      <c r="AZ32" s="569">
        <v>0</v>
      </c>
      <c r="BA32" s="569">
        <v>0</v>
      </c>
      <c r="BB32" s="569">
        <v>0</v>
      </c>
      <c r="BC32" s="569">
        <v>0</v>
      </c>
      <c r="BD32" s="569">
        <v>0</v>
      </c>
      <c r="BE32" s="569">
        <v>0</v>
      </c>
      <c r="BF32" s="481">
        <v>0</v>
      </c>
    </row>
    <row r="33" spans="1:58" ht="15" customHeight="1">
      <c r="A33" s="566"/>
      <c r="B33" s="546" t="s">
        <v>414</v>
      </c>
      <c r="C33" s="567" t="s">
        <v>63</v>
      </c>
      <c r="D33" s="568">
        <v>0</v>
      </c>
      <c r="E33" s="569">
        <v>23338802</v>
      </c>
      <c r="F33" s="569">
        <v>24966932</v>
      </c>
      <c r="G33" s="569">
        <v>30382120</v>
      </c>
      <c r="H33" s="569">
        <v>24124289</v>
      </c>
      <c r="I33" s="569">
        <v>24073799</v>
      </c>
      <c r="J33" s="569">
        <v>30166341.619999982</v>
      </c>
      <c r="K33" s="569">
        <v>16295429</v>
      </c>
      <c r="L33" s="569">
        <v>25998439.430000003</v>
      </c>
      <c r="M33" s="569">
        <v>-48272551.870000005</v>
      </c>
      <c r="N33" s="569">
        <v>-24657480</v>
      </c>
      <c r="O33" s="569">
        <v>27046055.40000001</v>
      </c>
      <c r="P33" s="569">
        <v>-27333775.579999983</v>
      </c>
      <c r="Q33" s="588">
        <v>126128400</v>
      </c>
      <c r="R33" s="568">
        <v>0</v>
      </c>
      <c r="S33" s="569">
        <v>26110587</v>
      </c>
      <c r="T33" s="569">
        <v>28789513</v>
      </c>
      <c r="U33" s="569">
        <v>29134790</v>
      </c>
      <c r="V33" s="569">
        <v>29941930</v>
      </c>
      <c r="W33" s="569">
        <v>28709252.810000002</v>
      </c>
      <c r="X33" s="569">
        <v>7454994.970000051</v>
      </c>
      <c r="Y33" s="569">
        <v>7428965.0799999833</v>
      </c>
      <c r="Z33" s="569">
        <v>-3963679.1999999844</v>
      </c>
      <c r="AA33" s="569">
        <v>-30259381.290000007</v>
      </c>
      <c r="AB33" s="569">
        <v>485008.73</v>
      </c>
      <c r="AC33" s="569">
        <v>1578453.02</v>
      </c>
      <c r="AD33" s="569">
        <v>717965.87999995053</v>
      </c>
      <c r="AE33" s="588">
        <v>126128400</v>
      </c>
      <c r="AF33" s="568">
        <v>0</v>
      </c>
      <c r="AG33" s="569">
        <v>22740465.380000006</v>
      </c>
      <c r="AH33" s="569">
        <v>27076441.000000007</v>
      </c>
      <c r="AI33" s="569">
        <v>29201079.559999984</v>
      </c>
      <c r="AJ33" s="569">
        <v>27421568.009999983</v>
      </c>
      <c r="AK33" s="569">
        <v>25031116.310000006</v>
      </c>
      <c r="AL33" s="569">
        <v>22050676.250000037</v>
      </c>
      <c r="AM33" s="569">
        <v>486450.93000000203</v>
      </c>
      <c r="AN33" s="569">
        <v>-63239069.24000001</v>
      </c>
      <c r="AO33" s="569">
        <v>-3829363.2500000596</v>
      </c>
      <c r="AP33" s="569">
        <v>65405807.830000021</v>
      </c>
      <c r="AQ33" s="569">
        <v>388291.68000000005</v>
      </c>
      <c r="AR33" s="569">
        <v>2394935.5400000215</v>
      </c>
      <c r="AS33" s="481">
        <v>155128400</v>
      </c>
      <c r="AT33" s="568">
        <v>0</v>
      </c>
      <c r="AU33" s="569">
        <v>22923004.290000007</v>
      </c>
      <c r="AV33" s="569">
        <v>25844799.840000015</v>
      </c>
      <c r="AW33" s="569">
        <v>25644660.130000003</v>
      </c>
      <c r="AX33" s="569">
        <v>25785433.94000002</v>
      </c>
      <c r="AY33" s="569">
        <v>24811284.080000013</v>
      </c>
      <c r="AZ33" s="569">
        <v>27689000.010000028</v>
      </c>
      <c r="BA33" s="569">
        <v>25014602.030000001</v>
      </c>
      <c r="BB33" s="569">
        <v>24376706.579999998</v>
      </c>
      <c r="BC33" s="569">
        <v>-25320363.633333366</v>
      </c>
      <c r="BD33" s="569">
        <v>-25320363.633333366</v>
      </c>
      <c r="BE33" s="569">
        <v>-25320363.633333366</v>
      </c>
      <c r="BF33" s="481">
        <v>126128400</v>
      </c>
    </row>
    <row r="34" spans="1:58">
      <c r="A34" s="566"/>
      <c r="B34" s="546" t="s">
        <v>432</v>
      </c>
      <c r="C34" s="567" t="s">
        <v>476</v>
      </c>
      <c r="D34" s="568">
        <v>0</v>
      </c>
      <c r="E34" s="569">
        <v>0</v>
      </c>
      <c r="F34" s="569">
        <v>0</v>
      </c>
      <c r="G34" s="569">
        <v>0</v>
      </c>
      <c r="H34" s="569">
        <v>0</v>
      </c>
      <c r="I34" s="569">
        <v>0</v>
      </c>
      <c r="J34" s="569">
        <v>0</v>
      </c>
      <c r="K34" s="569">
        <v>0</v>
      </c>
      <c r="L34" s="569">
        <v>0</v>
      </c>
      <c r="M34" s="569">
        <v>0</v>
      </c>
      <c r="N34" s="569">
        <v>0</v>
      </c>
      <c r="O34" s="569">
        <v>0</v>
      </c>
      <c r="P34" s="569">
        <v>0</v>
      </c>
      <c r="Q34" s="588">
        <v>0</v>
      </c>
      <c r="R34" s="568">
        <v>0</v>
      </c>
      <c r="S34" s="569">
        <v>0</v>
      </c>
      <c r="T34" s="569">
        <v>0</v>
      </c>
      <c r="U34" s="569">
        <v>80000</v>
      </c>
      <c r="V34" s="569">
        <v>35000</v>
      </c>
      <c r="W34" s="569">
        <v>0</v>
      </c>
      <c r="X34" s="569">
        <v>0</v>
      </c>
      <c r="Y34" s="569">
        <v>0</v>
      </c>
      <c r="Z34" s="569">
        <v>35000</v>
      </c>
      <c r="AA34" s="569">
        <v>70000</v>
      </c>
      <c r="AB34" s="569">
        <v>0</v>
      </c>
      <c r="AC34" s="569">
        <v>1686064.49</v>
      </c>
      <c r="AD34" s="569">
        <v>1281861.51</v>
      </c>
      <c r="AE34" s="588">
        <v>3187926</v>
      </c>
      <c r="AF34" s="568">
        <v>0</v>
      </c>
      <c r="AG34" s="569">
        <v>227920.4</v>
      </c>
      <c r="AH34" s="569">
        <v>227920.4</v>
      </c>
      <c r="AI34" s="569">
        <v>227920.4</v>
      </c>
      <c r="AJ34" s="569">
        <v>235941.63</v>
      </c>
      <c r="AK34" s="569">
        <v>245616.62</v>
      </c>
      <c r="AL34" s="569">
        <v>310826.02</v>
      </c>
      <c r="AM34" s="569">
        <v>238155.69</v>
      </c>
      <c r="AN34" s="569">
        <v>319745.61</v>
      </c>
      <c r="AO34" s="569">
        <v>413834.66000000003</v>
      </c>
      <c r="AP34" s="569">
        <v>369308.34</v>
      </c>
      <c r="AQ34" s="569">
        <v>312115.87</v>
      </c>
      <c r="AR34" s="569">
        <v>1164381.3599999999</v>
      </c>
      <c r="AS34" s="481">
        <v>3832085</v>
      </c>
      <c r="AT34" s="568">
        <v>0</v>
      </c>
      <c r="AU34" s="569">
        <v>237969.94</v>
      </c>
      <c r="AV34" s="569">
        <v>237969.94</v>
      </c>
      <c r="AW34" s="569">
        <v>237969.94</v>
      </c>
      <c r="AX34" s="569">
        <v>237969.94</v>
      </c>
      <c r="AY34" s="569">
        <v>237969.94</v>
      </c>
      <c r="AZ34" s="569">
        <v>237969.94</v>
      </c>
      <c r="BA34" s="569">
        <v>755828.91</v>
      </c>
      <c r="BB34" s="569">
        <v>319767.46999999997</v>
      </c>
      <c r="BC34" s="569">
        <v>1442509.9933333334</v>
      </c>
      <c r="BD34" s="569">
        <v>1442509.9933333334</v>
      </c>
      <c r="BE34" s="569">
        <v>1442509.9933333334</v>
      </c>
      <c r="BF34" s="481">
        <v>6830946</v>
      </c>
    </row>
    <row r="35" spans="1:58">
      <c r="A35" s="566"/>
      <c r="B35" s="546" t="s">
        <v>487</v>
      </c>
      <c r="C35" s="567" t="s">
        <v>490</v>
      </c>
      <c r="D35" s="568"/>
      <c r="E35" s="569"/>
      <c r="F35" s="569"/>
      <c r="G35" s="569"/>
      <c r="H35" s="569"/>
      <c r="I35" s="569"/>
      <c r="J35" s="569"/>
      <c r="K35" s="569"/>
      <c r="L35" s="569"/>
      <c r="M35" s="569"/>
      <c r="N35" s="569"/>
      <c r="O35" s="569"/>
      <c r="P35" s="569"/>
      <c r="Q35" s="588"/>
      <c r="R35" s="568"/>
      <c r="S35" s="569"/>
      <c r="T35" s="569"/>
      <c r="U35" s="569"/>
      <c r="V35" s="569"/>
      <c r="W35" s="569"/>
      <c r="X35" s="569">
        <v>0</v>
      </c>
      <c r="Y35" s="569">
        <v>0</v>
      </c>
      <c r="Z35" s="569">
        <v>167804.47</v>
      </c>
      <c r="AA35" s="569">
        <v>0</v>
      </c>
      <c r="AB35" s="569">
        <v>-167804.47</v>
      </c>
      <c r="AC35" s="569">
        <v>0</v>
      </c>
      <c r="AD35" s="569">
        <v>760000</v>
      </c>
      <c r="AE35" s="588">
        <v>760000</v>
      </c>
      <c r="AF35" s="568"/>
      <c r="AG35" s="569">
        <v>0</v>
      </c>
      <c r="AH35" s="569">
        <v>0</v>
      </c>
      <c r="AI35" s="569">
        <v>0</v>
      </c>
      <c r="AJ35" s="569">
        <v>0</v>
      </c>
      <c r="AK35" s="569">
        <v>0</v>
      </c>
      <c r="AL35" s="569">
        <v>15410802.550000004</v>
      </c>
      <c r="AM35" s="569">
        <v>0</v>
      </c>
      <c r="AN35" s="569">
        <v>0</v>
      </c>
      <c r="AO35" s="569">
        <v>0</v>
      </c>
      <c r="AP35" s="569">
        <v>0</v>
      </c>
      <c r="AQ35" s="569">
        <v>0</v>
      </c>
      <c r="AR35" s="569">
        <v>0</v>
      </c>
      <c r="AS35" s="481">
        <v>0</v>
      </c>
      <c r="AT35" s="568">
        <v>0</v>
      </c>
      <c r="AU35" s="569">
        <v>0</v>
      </c>
      <c r="AV35" s="569">
        <v>0</v>
      </c>
      <c r="AW35" s="569">
        <v>0</v>
      </c>
      <c r="AX35" s="569">
        <v>0</v>
      </c>
      <c r="AY35" s="569">
        <v>0</v>
      </c>
      <c r="AZ35" s="569">
        <v>0</v>
      </c>
      <c r="BA35" s="569">
        <v>0</v>
      </c>
      <c r="BB35" s="569">
        <v>0</v>
      </c>
      <c r="BC35" s="569">
        <v>0</v>
      </c>
      <c r="BD35" s="569">
        <v>0</v>
      </c>
      <c r="BE35" s="569">
        <v>0</v>
      </c>
      <c r="BF35" s="481">
        <v>0</v>
      </c>
    </row>
    <row r="36" spans="1:58">
      <c r="A36" s="566"/>
      <c r="B36" s="546" t="s">
        <v>421</v>
      </c>
      <c r="C36" s="567" t="s">
        <v>71</v>
      </c>
      <c r="D36" s="568">
        <v>0</v>
      </c>
      <c r="E36" s="569">
        <v>14612429</v>
      </c>
      <c r="F36" s="569">
        <v>15631890</v>
      </c>
      <c r="G36" s="569">
        <v>19022606</v>
      </c>
      <c r="H36" s="569">
        <v>103793.63000000003</v>
      </c>
      <c r="I36" s="569">
        <v>14008</v>
      </c>
      <c r="J36" s="569">
        <v>-7975211.8700000085</v>
      </c>
      <c r="K36" s="569">
        <v>-18278600</v>
      </c>
      <c r="L36" s="569">
        <v>-489.38</v>
      </c>
      <c r="M36" s="569">
        <v>-695.91</v>
      </c>
      <c r="N36" s="569">
        <v>-15234</v>
      </c>
      <c r="O36" s="569">
        <v>-4079313.19</v>
      </c>
      <c r="P36" s="569">
        <v>372056.72000000998</v>
      </c>
      <c r="Q36" s="588">
        <v>19407239</v>
      </c>
      <c r="R36" s="568">
        <v>0</v>
      </c>
      <c r="S36" s="569">
        <v>10442977</v>
      </c>
      <c r="T36" s="569">
        <v>11514402</v>
      </c>
      <c r="U36" s="569">
        <v>11614670</v>
      </c>
      <c r="V36" s="569">
        <v>11845548</v>
      </c>
      <c r="W36" s="569">
        <v>11437068.999999994</v>
      </c>
      <c r="X36" s="569">
        <v>6746151.8999999911</v>
      </c>
      <c r="Y36" s="569">
        <v>-29333664.689999994</v>
      </c>
      <c r="Z36" s="569">
        <v>1611331.0399999935</v>
      </c>
      <c r="AA36" s="569">
        <v>5809402.5000000596</v>
      </c>
      <c r="AB36" s="569">
        <v>32491.519999999993</v>
      </c>
      <c r="AC36" s="569">
        <v>13903.210000000003</v>
      </c>
      <c r="AD36" s="569">
        <v>-21876278.480000049</v>
      </c>
      <c r="AE36" s="588">
        <v>19858003</v>
      </c>
      <c r="AF36" s="568">
        <v>0</v>
      </c>
      <c r="AG36" s="569">
        <v>11267668.320000004</v>
      </c>
      <c r="AH36" s="569">
        <v>13421234.999999998</v>
      </c>
      <c r="AI36" s="569">
        <v>14442609.37999999</v>
      </c>
      <c r="AJ36" s="569">
        <v>13595512.100000003</v>
      </c>
      <c r="AK36" s="569">
        <v>12410065.789999995</v>
      </c>
      <c r="AL36" s="569">
        <v>0</v>
      </c>
      <c r="AM36" s="569">
        <v>-40966699.990000002</v>
      </c>
      <c r="AN36" s="569">
        <v>685603.65999999992</v>
      </c>
      <c r="AO36" s="569">
        <v>2962523.3299999982</v>
      </c>
      <c r="AP36" s="569">
        <v>3273.0800000000004</v>
      </c>
      <c r="AQ36" s="569">
        <v>1489.2099999999998</v>
      </c>
      <c r="AR36" s="569">
        <v>-7965276.8799999841</v>
      </c>
      <c r="AS36" s="481">
        <v>19858003</v>
      </c>
      <c r="AT36" s="568">
        <v>0</v>
      </c>
      <c r="AU36" s="569">
        <v>12809003.999999994</v>
      </c>
      <c r="AV36" s="569">
        <v>14468244.689999998</v>
      </c>
      <c r="AW36" s="569">
        <v>14355139.030000001</v>
      </c>
      <c r="AX36" s="569">
        <v>14433694.619999999</v>
      </c>
      <c r="AY36" s="569">
        <v>13880058.210000005</v>
      </c>
      <c r="AZ36" s="569">
        <v>11499659.009999994</v>
      </c>
      <c r="BA36" s="569">
        <v>1486526.8999999994</v>
      </c>
      <c r="BB36" s="569">
        <v>79082.02</v>
      </c>
      <c r="BC36" s="569">
        <v>-21051135.159999996</v>
      </c>
      <c r="BD36" s="569">
        <v>-21051135.159999996</v>
      </c>
      <c r="BE36" s="569">
        <v>-21051135.159999996</v>
      </c>
      <c r="BF36" s="481">
        <v>19858003</v>
      </c>
    </row>
    <row r="37" spans="1:58">
      <c r="A37" s="566"/>
      <c r="B37" s="546" t="s">
        <v>430</v>
      </c>
      <c r="C37" s="567" t="s">
        <v>431</v>
      </c>
      <c r="D37" s="568">
        <v>0</v>
      </c>
      <c r="E37" s="569">
        <v>0</v>
      </c>
      <c r="F37" s="569">
        <v>190328</v>
      </c>
      <c r="G37" s="569">
        <v>78158</v>
      </c>
      <c r="H37" s="569">
        <v>42787.73</v>
      </c>
      <c r="I37" s="569">
        <v>269</v>
      </c>
      <c r="J37" s="569">
        <v>0</v>
      </c>
      <c r="K37" s="569">
        <v>0</v>
      </c>
      <c r="L37" s="569">
        <v>42950.35</v>
      </c>
      <c r="M37" s="569">
        <v>6705.84</v>
      </c>
      <c r="N37" s="569">
        <v>0</v>
      </c>
      <c r="O37" s="569">
        <v>0</v>
      </c>
      <c r="P37" s="569">
        <v>362651.08</v>
      </c>
      <c r="Q37" s="588">
        <v>723850</v>
      </c>
      <c r="R37" s="568">
        <v>0</v>
      </c>
      <c r="S37" s="569">
        <v>0</v>
      </c>
      <c r="T37" s="569">
        <v>0</v>
      </c>
      <c r="U37" s="569">
        <v>0</v>
      </c>
      <c r="V37" s="569">
        <v>0</v>
      </c>
      <c r="W37" s="569">
        <v>0</v>
      </c>
      <c r="X37" s="569">
        <v>0</v>
      </c>
      <c r="Y37" s="569">
        <v>0</v>
      </c>
      <c r="Z37" s="569">
        <v>0</v>
      </c>
      <c r="AA37" s="569">
        <v>0</v>
      </c>
      <c r="AB37" s="569">
        <v>0</v>
      </c>
      <c r="AC37" s="569">
        <v>0</v>
      </c>
      <c r="AD37" s="569">
        <v>0</v>
      </c>
      <c r="AE37" s="588">
        <v>0</v>
      </c>
      <c r="AF37" s="568">
        <v>0</v>
      </c>
      <c r="AG37" s="569">
        <v>0</v>
      </c>
      <c r="AH37" s="569">
        <v>0</v>
      </c>
      <c r="AI37" s="569">
        <v>0</v>
      </c>
      <c r="AJ37" s="569">
        <v>0</v>
      </c>
      <c r="AK37" s="569">
        <v>0</v>
      </c>
      <c r="AL37" s="569">
        <v>0</v>
      </c>
      <c r="AM37" s="569">
        <v>0</v>
      </c>
      <c r="AN37" s="569">
        <v>0</v>
      </c>
      <c r="AO37" s="569">
        <v>0</v>
      </c>
      <c r="AP37" s="569">
        <v>0</v>
      </c>
      <c r="AQ37" s="569">
        <v>0</v>
      </c>
      <c r="AR37" s="569">
        <v>0</v>
      </c>
      <c r="AS37" s="481">
        <v>0</v>
      </c>
      <c r="AT37" s="568">
        <v>0</v>
      </c>
      <c r="AU37" s="569">
        <v>0</v>
      </c>
      <c r="AV37" s="569">
        <v>0</v>
      </c>
      <c r="AW37" s="569">
        <v>0</v>
      </c>
      <c r="AX37" s="569">
        <v>0</v>
      </c>
      <c r="AY37" s="569">
        <v>0</v>
      </c>
      <c r="AZ37" s="569">
        <v>0</v>
      </c>
      <c r="BA37" s="569">
        <v>0</v>
      </c>
      <c r="BB37" s="569">
        <v>0</v>
      </c>
      <c r="BC37" s="569">
        <v>0</v>
      </c>
      <c r="BD37" s="569">
        <v>0</v>
      </c>
      <c r="BE37" s="569">
        <v>0</v>
      </c>
      <c r="BF37" s="481">
        <v>0</v>
      </c>
    </row>
    <row r="38" spans="1:58">
      <c r="A38" s="566"/>
      <c r="B38" s="546" t="s">
        <v>74</v>
      </c>
      <c r="C38" s="567" t="s">
        <v>73</v>
      </c>
      <c r="D38" s="568">
        <v>2913542</v>
      </c>
      <c r="E38" s="569">
        <v>3488907</v>
      </c>
      <c r="F38" s="569">
        <v>3511823</v>
      </c>
      <c r="G38" s="569">
        <v>4213161</v>
      </c>
      <c r="H38" s="569">
        <v>3200224</v>
      </c>
      <c r="I38" s="569">
        <v>3540837</v>
      </c>
      <c r="J38" s="569">
        <v>3025250.7699999949</v>
      </c>
      <c r="K38" s="569">
        <v>3617158</v>
      </c>
      <c r="L38" s="569">
        <v>7638315</v>
      </c>
      <c r="M38" s="569">
        <v>4181328.5700000012</v>
      </c>
      <c r="N38" s="569">
        <v>3223285</v>
      </c>
      <c r="O38" s="569">
        <v>3822465.6899999976</v>
      </c>
      <c r="P38" s="569">
        <v>3905537.9700000063</v>
      </c>
      <c r="Q38" s="588">
        <v>50281835</v>
      </c>
      <c r="R38" s="568">
        <v>2584026</v>
      </c>
      <c r="S38" s="569">
        <v>3479665</v>
      </c>
      <c r="T38" s="569">
        <v>3293110</v>
      </c>
      <c r="U38" s="569">
        <v>3210545</v>
      </c>
      <c r="V38" s="569">
        <v>3559262</v>
      </c>
      <c r="W38" s="569">
        <v>3442362.5899999971</v>
      </c>
      <c r="X38" s="569">
        <v>2318765.3300000168</v>
      </c>
      <c r="Y38" s="569">
        <v>7094938.4299999699</v>
      </c>
      <c r="Z38" s="569">
        <v>2748478.0100000086</v>
      </c>
      <c r="AA38" s="569">
        <v>3143947.8499999992</v>
      </c>
      <c r="AB38" s="569">
        <v>3979767.9099999992</v>
      </c>
      <c r="AC38" s="569">
        <v>3384619.109999998</v>
      </c>
      <c r="AD38" s="569">
        <v>7144236.7700000107</v>
      </c>
      <c r="AE38" s="588">
        <v>49383724</v>
      </c>
      <c r="AF38" s="568">
        <v>2251265.7700000005</v>
      </c>
      <c r="AG38" s="569">
        <v>3108338.4299999997</v>
      </c>
      <c r="AH38" s="569">
        <v>3646857.8600000022</v>
      </c>
      <c r="AI38" s="569">
        <v>4223298.1499999929</v>
      </c>
      <c r="AJ38" s="569">
        <v>3559428.549999997</v>
      </c>
      <c r="AK38" s="569">
        <v>3013677.0099999965</v>
      </c>
      <c r="AL38" s="569">
        <v>4576650.299999997</v>
      </c>
      <c r="AM38" s="569">
        <v>3747109.57</v>
      </c>
      <c r="AN38" s="569">
        <v>3791330.2499999981</v>
      </c>
      <c r="AO38" s="569">
        <v>4018612.1400000127</v>
      </c>
      <c r="AP38" s="569">
        <v>3723100.6499999994</v>
      </c>
      <c r="AQ38" s="569">
        <v>3690872.7699999982</v>
      </c>
      <c r="AR38" s="569">
        <v>1460003.5500000045</v>
      </c>
      <c r="AS38" s="481">
        <v>44810545</v>
      </c>
      <c r="AT38" s="568">
        <v>2525491.7599999974</v>
      </c>
      <c r="AU38" s="569">
        <v>3738114.1399999964</v>
      </c>
      <c r="AV38" s="569">
        <v>3711648.8299999973</v>
      </c>
      <c r="AW38" s="569">
        <v>3633120.4699999988</v>
      </c>
      <c r="AX38" s="569">
        <v>3669497.0899999966</v>
      </c>
      <c r="AY38" s="569">
        <v>5035188.8899999987</v>
      </c>
      <c r="AZ38" s="569">
        <v>3478832.5700000022</v>
      </c>
      <c r="BA38" s="569">
        <v>4675597.1699999953</v>
      </c>
      <c r="BB38" s="569">
        <v>4193798.9299999992</v>
      </c>
      <c r="BC38" s="569">
        <v>5638488.7166666733</v>
      </c>
      <c r="BD38" s="569">
        <v>5638488.7166666733</v>
      </c>
      <c r="BE38" s="569">
        <v>5638488.7166666733</v>
      </c>
      <c r="BF38" s="481">
        <v>51576756</v>
      </c>
    </row>
    <row r="39" spans="1:58">
      <c r="A39" s="566"/>
      <c r="B39" s="546" t="s">
        <v>132</v>
      </c>
      <c r="C39" s="567" t="s">
        <v>336</v>
      </c>
      <c r="D39" s="568">
        <v>323735</v>
      </c>
      <c r="E39" s="569">
        <v>388497</v>
      </c>
      <c r="F39" s="569">
        <v>391009</v>
      </c>
      <c r="G39" s="569">
        <v>470286</v>
      </c>
      <c r="H39" s="569">
        <v>319639</v>
      </c>
      <c r="I39" s="569">
        <v>394139</v>
      </c>
      <c r="J39" s="569">
        <v>90176.07000000024</v>
      </c>
      <c r="K39" s="569">
        <v>403115</v>
      </c>
      <c r="L39" s="569">
        <v>850442</v>
      </c>
      <c r="M39" s="569">
        <v>465821.33999999985</v>
      </c>
      <c r="N39" s="569">
        <v>285910</v>
      </c>
      <c r="O39" s="569">
        <v>426301.20999999967</v>
      </c>
      <c r="P39" s="569">
        <v>786155.37999999989</v>
      </c>
      <c r="Q39" s="588">
        <v>5595226</v>
      </c>
      <c r="R39" s="568">
        <v>267362</v>
      </c>
      <c r="S39" s="569">
        <v>360842</v>
      </c>
      <c r="T39" s="569">
        <v>341557</v>
      </c>
      <c r="U39" s="569">
        <v>410328</v>
      </c>
      <c r="V39" s="569">
        <v>367118</v>
      </c>
      <c r="W39" s="569">
        <v>356388.38999999996</v>
      </c>
      <c r="X39" s="569">
        <v>422004.27999999997</v>
      </c>
      <c r="Y39" s="569">
        <v>552645.35999999964</v>
      </c>
      <c r="Z39" s="569">
        <v>466685.72999999893</v>
      </c>
      <c r="AA39" s="569">
        <v>622507.37999999919</v>
      </c>
      <c r="AB39" s="569">
        <v>412297.49</v>
      </c>
      <c r="AC39" s="569">
        <v>350275.85000000003</v>
      </c>
      <c r="AD39" s="569">
        <v>184075.52000000235</v>
      </c>
      <c r="AE39" s="588">
        <v>5114087</v>
      </c>
      <c r="AF39" s="568">
        <v>306835.05000000034</v>
      </c>
      <c r="AG39" s="569">
        <v>425353.00999999995</v>
      </c>
      <c r="AH39" s="569">
        <v>499317.98999999987</v>
      </c>
      <c r="AI39" s="569">
        <v>605071.05999999994</v>
      </c>
      <c r="AJ39" s="569">
        <v>487570.5999999998</v>
      </c>
      <c r="AK39" s="569">
        <v>412321.07000000024</v>
      </c>
      <c r="AL39" s="569">
        <v>194517.77999999854</v>
      </c>
      <c r="AM39" s="569">
        <v>509612.60999999975</v>
      </c>
      <c r="AN39" s="569">
        <v>519462.92999999982</v>
      </c>
      <c r="AO39" s="569">
        <v>396727.04999999842</v>
      </c>
      <c r="AP39" s="569">
        <v>509815.9499999999</v>
      </c>
      <c r="AQ39" s="569">
        <v>505434.77000000008</v>
      </c>
      <c r="AR39" s="569">
        <v>764793.13000000268</v>
      </c>
      <c r="AS39" s="481">
        <v>6136833</v>
      </c>
      <c r="AT39" s="568">
        <v>226715.25000000003</v>
      </c>
      <c r="AU39" s="569">
        <v>337745.80000000022</v>
      </c>
      <c r="AV39" s="569">
        <v>336095.5</v>
      </c>
      <c r="AW39" s="569">
        <v>393604.56000000041</v>
      </c>
      <c r="AX39" s="569">
        <v>331499.44</v>
      </c>
      <c r="AY39" s="569">
        <v>454503.55000000005</v>
      </c>
      <c r="AZ39" s="569">
        <v>513905.30000000005</v>
      </c>
      <c r="BA39" s="569">
        <v>422378.85999999987</v>
      </c>
      <c r="BB39" s="569">
        <v>378785.35000000021</v>
      </c>
      <c r="BC39" s="569">
        <v>417241.12999999971</v>
      </c>
      <c r="BD39" s="569">
        <v>417241.12999999971</v>
      </c>
      <c r="BE39" s="569">
        <v>417241.12999999971</v>
      </c>
      <c r="BF39" s="481">
        <v>4646957</v>
      </c>
    </row>
    <row r="40" spans="1:58">
      <c r="A40" s="566"/>
      <c r="B40" s="546" t="s">
        <v>358</v>
      </c>
      <c r="C40" s="567" t="s">
        <v>357</v>
      </c>
      <c r="D40" s="568">
        <v>0</v>
      </c>
      <c r="E40" s="569">
        <v>0</v>
      </c>
      <c r="F40" s="569">
        <v>0</v>
      </c>
      <c r="G40" s="569">
        <v>0</v>
      </c>
      <c r="H40" s="569">
        <v>0</v>
      </c>
      <c r="I40" s="569">
        <v>0</v>
      </c>
      <c r="J40" s="569">
        <v>0</v>
      </c>
      <c r="K40" s="569">
        <v>0</v>
      </c>
      <c r="L40" s="569">
        <v>0</v>
      </c>
      <c r="M40" s="569">
        <v>0</v>
      </c>
      <c r="N40" s="569">
        <v>0</v>
      </c>
      <c r="O40" s="569">
        <v>0</v>
      </c>
      <c r="P40" s="569">
        <v>0</v>
      </c>
      <c r="Q40" s="588">
        <v>0</v>
      </c>
      <c r="R40" s="568">
        <v>0</v>
      </c>
      <c r="S40" s="569">
        <v>0</v>
      </c>
      <c r="T40" s="569">
        <v>0</v>
      </c>
      <c r="U40" s="569">
        <v>0</v>
      </c>
      <c r="V40" s="569">
        <v>0</v>
      </c>
      <c r="W40" s="569">
        <v>0</v>
      </c>
      <c r="X40" s="569">
        <v>0</v>
      </c>
      <c r="Y40" s="569">
        <v>0</v>
      </c>
      <c r="Z40" s="569">
        <v>0</v>
      </c>
      <c r="AA40" s="569">
        <v>0</v>
      </c>
      <c r="AB40" s="569">
        <v>0</v>
      </c>
      <c r="AC40" s="569">
        <v>0</v>
      </c>
      <c r="AD40" s="569">
        <v>0</v>
      </c>
      <c r="AE40" s="588">
        <v>0</v>
      </c>
      <c r="AF40" s="568">
        <v>0</v>
      </c>
      <c r="AG40" s="569">
        <v>0</v>
      </c>
      <c r="AH40" s="569">
        <v>0</v>
      </c>
      <c r="AI40" s="569">
        <v>0</v>
      </c>
      <c r="AJ40" s="569">
        <v>0</v>
      </c>
      <c r="AK40" s="569">
        <v>0</v>
      </c>
      <c r="AL40" s="569">
        <v>0</v>
      </c>
      <c r="AM40" s="569">
        <v>0</v>
      </c>
      <c r="AN40" s="569">
        <v>0</v>
      </c>
      <c r="AO40" s="569">
        <v>0</v>
      </c>
      <c r="AP40" s="569">
        <v>0</v>
      </c>
      <c r="AQ40" s="569">
        <v>0</v>
      </c>
      <c r="AR40" s="569">
        <v>0</v>
      </c>
      <c r="AS40" s="481">
        <v>0</v>
      </c>
      <c r="AT40" s="568">
        <v>0</v>
      </c>
      <c r="AU40" s="569">
        <v>0</v>
      </c>
      <c r="AV40" s="569">
        <v>0</v>
      </c>
      <c r="AW40" s="569">
        <v>0</v>
      </c>
      <c r="AX40" s="569">
        <v>0</v>
      </c>
      <c r="AY40" s="569">
        <v>0</v>
      </c>
      <c r="AZ40" s="569">
        <v>0</v>
      </c>
      <c r="BA40" s="569">
        <v>0</v>
      </c>
      <c r="BB40" s="569">
        <v>0</v>
      </c>
      <c r="BC40" s="569">
        <v>0</v>
      </c>
      <c r="BD40" s="569">
        <v>0</v>
      </c>
      <c r="BE40" s="569">
        <v>0</v>
      </c>
      <c r="BF40" s="481">
        <v>0</v>
      </c>
    </row>
    <row r="41" spans="1:58">
      <c r="A41" s="566"/>
      <c r="B41" s="546" t="s">
        <v>78</v>
      </c>
      <c r="C41" s="567" t="s">
        <v>337</v>
      </c>
      <c r="D41" s="568">
        <v>525008</v>
      </c>
      <c r="E41" s="569">
        <v>628774</v>
      </c>
      <c r="F41" s="569">
        <v>632899</v>
      </c>
      <c r="G41" s="569">
        <v>759455</v>
      </c>
      <c r="H41" s="569">
        <v>590976</v>
      </c>
      <c r="I41" s="569">
        <v>638113</v>
      </c>
      <c r="J41" s="569">
        <v>534166.37999999919</v>
      </c>
      <c r="K41" s="569">
        <v>651928</v>
      </c>
      <c r="L41" s="569">
        <v>1376529</v>
      </c>
      <c r="M41" s="569">
        <v>753580.63</v>
      </c>
      <c r="N41" s="569">
        <v>362094</v>
      </c>
      <c r="O41" s="569">
        <v>688972.92999999993</v>
      </c>
      <c r="P41" s="569">
        <v>922822.06000000145</v>
      </c>
      <c r="Q41" s="588">
        <v>9065318</v>
      </c>
      <c r="R41" s="568">
        <v>404020</v>
      </c>
      <c r="S41" s="569">
        <v>544143</v>
      </c>
      <c r="T41" s="569">
        <v>514980</v>
      </c>
      <c r="U41" s="569">
        <v>573338</v>
      </c>
      <c r="V41" s="569">
        <v>553519</v>
      </c>
      <c r="W41" s="569">
        <v>537494.65000000037</v>
      </c>
      <c r="X41" s="569">
        <v>836035.46999999962</v>
      </c>
      <c r="Y41" s="569">
        <v>634532.699999996</v>
      </c>
      <c r="Z41" s="569">
        <v>903129.41999999853</v>
      </c>
      <c r="AA41" s="569">
        <v>507939.62000000168</v>
      </c>
      <c r="AB41" s="569">
        <v>621563.04999999923</v>
      </c>
      <c r="AC41" s="569">
        <v>528312.85000000044</v>
      </c>
      <c r="AD41" s="569">
        <v>554877.24000000395</v>
      </c>
      <c r="AE41" s="588">
        <v>7713885</v>
      </c>
      <c r="AF41" s="568">
        <v>351601.54000000027</v>
      </c>
      <c r="AG41" s="569">
        <v>485916.84000000008</v>
      </c>
      <c r="AH41" s="569">
        <v>570228.02000000048</v>
      </c>
      <c r="AI41" s="569">
        <v>685110.23999999976</v>
      </c>
      <c r="AJ41" s="569">
        <v>556654.28999999957</v>
      </c>
      <c r="AK41" s="569">
        <v>471178.54999999993</v>
      </c>
      <c r="AL41" s="569">
        <v>851805.48999999801</v>
      </c>
      <c r="AM41" s="569">
        <v>587540.26999999944</v>
      </c>
      <c r="AN41" s="569">
        <v>592870.66000000073</v>
      </c>
      <c r="AO41" s="569">
        <v>666101.94000000018</v>
      </c>
      <c r="AP41" s="569">
        <v>582255.41999999993</v>
      </c>
      <c r="AQ41" s="569">
        <v>577240.73</v>
      </c>
      <c r="AR41" s="569">
        <v>29038.010000001639</v>
      </c>
      <c r="AS41" s="481">
        <v>7007542</v>
      </c>
      <c r="AT41" s="568">
        <v>427910.2099999999</v>
      </c>
      <c r="AU41" s="569">
        <v>635230.31000000017</v>
      </c>
      <c r="AV41" s="569">
        <v>632218.15999999992</v>
      </c>
      <c r="AW41" s="569">
        <v>720393.19999999937</v>
      </c>
      <c r="AX41" s="569">
        <v>623694.68000000017</v>
      </c>
      <c r="AY41" s="569">
        <v>855771.30999999924</v>
      </c>
      <c r="AZ41" s="569">
        <v>589685.45999999833</v>
      </c>
      <c r="BA41" s="569">
        <v>794697.59999999963</v>
      </c>
      <c r="BB41" s="569">
        <v>712798.73000000045</v>
      </c>
      <c r="BC41" s="569">
        <v>923796.11333333421</v>
      </c>
      <c r="BD41" s="569">
        <v>923796.11333333421</v>
      </c>
      <c r="BE41" s="569">
        <v>923796.11333333421</v>
      </c>
      <c r="BF41" s="481">
        <v>8763788</v>
      </c>
    </row>
    <row r="42" spans="1:58">
      <c r="A42" s="566"/>
      <c r="B42" s="595" t="s">
        <v>423</v>
      </c>
      <c r="C42" s="567" t="s">
        <v>81</v>
      </c>
      <c r="D42" s="568">
        <v>0</v>
      </c>
      <c r="E42" s="569">
        <v>390847</v>
      </c>
      <c r="F42" s="569">
        <v>392361</v>
      </c>
      <c r="G42" s="569">
        <v>440052</v>
      </c>
      <c r="H42" s="569">
        <v>389623</v>
      </c>
      <c r="I42" s="569">
        <v>370085</v>
      </c>
      <c r="J42" s="569">
        <v>375831.54000000004</v>
      </c>
      <c r="K42" s="569">
        <v>439615</v>
      </c>
      <c r="L42" s="569">
        <v>514569</v>
      </c>
      <c r="M42" s="569">
        <v>505045.92000000004</v>
      </c>
      <c r="N42" s="569">
        <v>509996</v>
      </c>
      <c r="O42" s="569">
        <v>34069.33</v>
      </c>
      <c r="P42" s="569">
        <v>-3424104.79</v>
      </c>
      <c r="Q42" s="588">
        <v>937990</v>
      </c>
      <c r="R42" s="568">
        <v>0</v>
      </c>
      <c r="S42" s="569">
        <v>482179</v>
      </c>
      <c r="T42" s="569">
        <v>556947</v>
      </c>
      <c r="U42" s="569">
        <v>623104</v>
      </c>
      <c r="V42" s="569">
        <v>688830</v>
      </c>
      <c r="W42" s="569">
        <v>564903.88000000012</v>
      </c>
      <c r="X42" s="569">
        <v>344546.44000000006</v>
      </c>
      <c r="Y42" s="569">
        <v>23847.22</v>
      </c>
      <c r="Z42" s="569">
        <v>68865.299999999974</v>
      </c>
      <c r="AA42" s="569">
        <v>108647.77999999991</v>
      </c>
      <c r="AB42" s="569">
        <v>37349.29</v>
      </c>
      <c r="AC42" s="569">
        <v>31297.47</v>
      </c>
      <c r="AD42" s="569">
        <v>-2592527.38</v>
      </c>
      <c r="AE42" s="588">
        <v>937990</v>
      </c>
      <c r="AF42" s="568">
        <v>0</v>
      </c>
      <c r="AG42" s="569">
        <v>544055.18000000028</v>
      </c>
      <c r="AH42" s="569">
        <v>566121.67000000004</v>
      </c>
      <c r="AI42" s="569">
        <v>708684.42</v>
      </c>
      <c r="AJ42" s="569">
        <v>592528.83999999985</v>
      </c>
      <c r="AK42" s="569">
        <v>608577.57999999996</v>
      </c>
      <c r="AL42" s="569">
        <v>665262.35</v>
      </c>
      <c r="AM42" s="569">
        <v>654359.75</v>
      </c>
      <c r="AN42" s="569">
        <v>681654.50999999989</v>
      </c>
      <c r="AO42" s="569">
        <v>-4113647.33</v>
      </c>
      <c r="AP42" s="569">
        <v>709046.46000000008</v>
      </c>
      <c r="AQ42" s="569">
        <v>704464.89</v>
      </c>
      <c r="AR42" s="569">
        <v>-1383118.3200000008</v>
      </c>
      <c r="AS42" s="481">
        <v>937990</v>
      </c>
      <c r="AT42" s="568">
        <v>0</v>
      </c>
      <c r="AU42" s="569">
        <v>675561.72999999986</v>
      </c>
      <c r="AV42" s="569">
        <v>708161.18000000017</v>
      </c>
      <c r="AW42" s="569">
        <v>687411.50999999989</v>
      </c>
      <c r="AX42" s="569">
        <v>729481.66999999993</v>
      </c>
      <c r="AY42" s="569">
        <v>720313.67999999993</v>
      </c>
      <c r="AZ42" s="569">
        <v>673723.86999999988</v>
      </c>
      <c r="BA42" s="569">
        <v>755112.37000000011</v>
      </c>
      <c r="BB42" s="569">
        <v>794941.6100000001</v>
      </c>
      <c r="BC42" s="569">
        <v>-1602239.2066666668</v>
      </c>
      <c r="BD42" s="569">
        <v>-1602239.2066666668</v>
      </c>
      <c r="BE42" s="569">
        <v>-1602239.2066666668</v>
      </c>
      <c r="BF42" s="481">
        <v>937990</v>
      </c>
    </row>
    <row r="43" spans="1:58">
      <c r="A43" s="566"/>
      <c r="B43" s="546" t="s">
        <v>84</v>
      </c>
      <c r="C43" s="567" t="s">
        <v>83</v>
      </c>
      <c r="D43" s="568">
        <v>0</v>
      </c>
      <c r="E43" s="569">
        <v>0</v>
      </c>
      <c r="F43" s="569">
        <v>0</v>
      </c>
      <c r="G43" s="569">
        <v>0</v>
      </c>
      <c r="H43" s="569">
        <v>0</v>
      </c>
      <c r="I43" s="569">
        <v>0</v>
      </c>
      <c r="J43" s="569">
        <v>0</v>
      </c>
      <c r="K43" s="569">
        <v>0</v>
      </c>
      <c r="L43" s="569">
        <v>7365</v>
      </c>
      <c r="M43" s="569">
        <v>0</v>
      </c>
      <c r="N43" s="569">
        <v>0</v>
      </c>
      <c r="O43" s="569">
        <v>0</v>
      </c>
      <c r="P43" s="569">
        <v>25117</v>
      </c>
      <c r="Q43" s="588">
        <v>32482</v>
      </c>
      <c r="R43" s="568">
        <v>0</v>
      </c>
      <c r="S43" s="569">
        <v>0</v>
      </c>
      <c r="T43" s="569">
        <v>0</v>
      </c>
      <c r="U43" s="569">
        <v>0</v>
      </c>
      <c r="V43" s="569">
        <v>0</v>
      </c>
      <c r="W43" s="569">
        <v>0</v>
      </c>
      <c r="X43" s="569">
        <v>0</v>
      </c>
      <c r="Y43" s="569">
        <v>0</v>
      </c>
      <c r="Z43" s="569">
        <v>0</v>
      </c>
      <c r="AA43" s="569">
        <v>0</v>
      </c>
      <c r="AB43" s="569">
        <v>0</v>
      </c>
      <c r="AC43" s="569">
        <v>0</v>
      </c>
      <c r="AD43" s="569">
        <v>0</v>
      </c>
      <c r="AE43" s="588">
        <v>0</v>
      </c>
      <c r="AF43" s="568">
        <v>0</v>
      </c>
      <c r="AG43" s="569">
        <v>0</v>
      </c>
      <c r="AH43" s="569">
        <v>0</v>
      </c>
      <c r="AI43" s="569">
        <v>0</v>
      </c>
      <c r="AJ43" s="569">
        <v>0</v>
      </c>
      <c r="AK43" s="569">
        <v>0</v>
      </c>
      <c r="AL43" s="569">
        <v>0</v>
      </c>
      <c r="AM43" s="569">
        <v>0</v>
      </c>
      <c r="AN43" s="569">
        <v>0</v>
      </c>
      <c r="AO43" s="569">
        <v>0</v>
      </c>
      <c r="AP43" s="569">
        <v>0</v>
      </c>
      <c r="AQ43" s="569">
        <v>0</v>
      </c>
      <c r="AR43" s="569">
        <v>0</v>
      </c>
      <c r="AS43" s="481">
        <v>0</v>
      </c>
      <c r="AT43" s="568">
        <v>0</v>
      </c>
      <c r="AU43" s="569">
        <v>0</v>
      </c>
      <c r="AV43" s="569">
        <v>0</v>
      </c>
      <c r="AW43" s="569">
        <v>0</v>
      </c>
      <c r="AX43" s="569">
        <v>0</v>
      </c>
      <c r="AY43" s="569">
        <v>0</v>
      </c>
      <c r="AZ43" s="569">
        <v>0</v>
      </c>
      <c r="BA43" s="569">
        <v>0</v>
      </c>
      <c r="BB43" s="569">
        <v>0</v>
      </c>
      <c r="BC43" s="569">
        <v>0</v>
      </c>
      <c r="BD43" s="569">
        <v>0</v>
      </c>
      <c r="BE43" s="569">
        <v>0</v>
      </c>
      <c r="BF43" s="481">
        <v>0</v>
      </c>
    </row>
    <row r="44" spans="1:58">
      <c r="A44" s="566"/>
      <c r="B44" s="546" t="s">
        <v>449</v>
      </c>
      <c r="C44" s="567" t="s">
        <v>450</v>
      </c>
      <c r="D44" s="568">
        <v>0</v>
      </c>
      <c r="E44" s="569">
        <v>0</v>
      </c>
      <c r="F44" s="569">
        <v>0</v>
      </c>
      <c r="G44" s="569">
        <v>0</v>
      </c>
      <c r="H44" s="569">
        <v>0</v>
      </c>
      <c r="I44" s="569">
        <v>0</v>
      </c>
      <c r="J44" s="569">
        <v>0</v>
      </c>
      <c r="K44" s="569">
        <v>0</v>
      </c>
      <c r="L44" s="569">
        <v>0</v>
      </c>
      <c r="M44" s="569">
        <v>0</v>
      </c>
      <c r="N44" s="569">
        <v>0</v>
      </c>
      <c r="O44" s="569">
        <v>168488826.16999996</v>
      </c>
      <c r="P44" s="569">
        <v>-0.16999995708465576</v>
      </c>
      <c r="Q44" s="588">
        <v>168488826</v>
      </c>
      <c r="R44" s="568">
        <v>0</v>
      </c>
      <c r="S44" s="569">
        <v>0</v>
      </c>
      <c r="T44" s="569">
        <v>0</v>
      </c>
      <c r="U44" s="569">
        <v>0</v>
      </c>
      <c r="V44" s="569">
        <v>0</v>
      </c>
      <c r="W44" s="569">
        <v>0</v>
      </c>
      <c r="X44" s="569">
        <v>47843988.600000016</v>
      </c>
      <c r="Y44" s="569">
        <v>0</v>
      </c>
      <c r="Z44" s="569">
        <v>0</v>
      </c>
      <c r="AA44" s="569">
        <v>48202204.81000001</v>
      </c>
      <c r="AB44" s="569">
        <v>0</v>
      </c>
      <c r="AC44" s="569">
        <v>0</v>
      </c>
      <c r="AD44" s="569">
        <v>0.5899999737739563</v>
      </c>
      <c r="AE44" s="588">
        <v>96046194</v>
      </c>
      <c r="AF44" s="568">
        <v>0</v>
      </c>
      <c r="AG44" s="569">
        <v>0</v>
      </c>
      <c r="AH44" s="569">
        <v>0</v>
      </c>
      <c r="AI44" s="569">
        <v>0</v>
      </c>
      <c r="AJ44" s="569">
        <v>0</v>
      </c>
      <c r="AK44" s="569">
        <v>0</v>
      </c>
      <c r="AL44" s="569">
        <v>0</v>
      </c>
      <c r="AM44" s="569">
        <v>0</v>
      </c>
      <c r="AN44" s="569">
        <v>0</v>
      </c>
      <c r="AO44" s="569">
        <v>0</v>
      </c>
      <c r="AP44" s="569">
        <v>0</v>
      </c>
      <c r="AQ44" s="569">
        <v>0</v>
      </c>
      <c r="AR44" s="569">
        <v>0</v>
      </c>
      <c r="AS44" s="481">
        <v>0</v>
      </c>
      <c r="AT44" s="568">
        <v>0</v>
      </c>
      <c r="AU44" s="569">
        <v>0</v>
      </c>
      <c r="AV44" s="569">
        <v>0</v>
      </c>
      <c r="AW44" s="569">
        <v>0</v>
      </c>
      <c r="AX44" s="569">
        <v>0</v>
      </c>
      <c r="AY44" s="569">
        <v>0</v>
      </c>
      <c r="AZ44" s="569">
        <v>0</v>
      </c>
      <c r="BA44" s="569">
        <v>0</v>
      </c>
      <c r="BB44" s="569">
        <v>0</v>
      </c>
      <c r="BC44" s="569">
        <v>0</v>
      </c>
      <c r="BD44" s="569">
        <v>0</v>
      </c>
      <c r="BE44" s="569">
        <v>0</v>
      </c>
      <c r="BF44" s="481">
        <v>0</v>
      </c>
    </row>
    <row r="45" spans="1:58" ht="15" customHeight="1">
      <c r="A45" s="566"/>
      <c r="B45" s="546" t="s">
        <v>125</v>
      </c>
      <c r="C45" s="567" t="s">
        <v>112</v>
      </c>
      <c r="D45" s="568">
        <v>458801</v>
      </c>
      <c r="E45" s="569">
        <v>549501</v>
      </c>
      <c r="F45" s="569">
        <v>553106</v>
      </c>
      <c r="G45" s="569">
        <v>663736</v>
      </c>
      <c r="H45" s="569">
        <v>703293</v>
      </c>
      <c r="I45" s="569">
        <v>557662</v>
      </c>
      <c r="J45" s="569">
        <v>875830.12999999954</v>
      </c>
      <c r="K45" s="569">
        <v>569741</v>
      </c>
      <c r="L45" s="569">
        <v>1203026</v>
      </c>
      <c r="M45" s="547">
        <v>658580.38999999955</v>
      </c>
      <c r="N45" s="569">
        <v>1148375</v>
      </c>
      <c r="O45" s="569">
        <v>602131.60000000021</v>
      </c>
      <c r="P45" s="569">
        <v>-628479.11999999918</v>
      </c>
      <c r="Q45" s="588">
        <v>7915304</v>
      </c>
      <c r="R45" s="568">
        <v>586192</v>
      </c>
      <c r="S45" s="569">
        <v>789566</v>
      </c>
      <c r="T45" s="569">
        <v>747254</v>
      </c>
      <c r="U45" s="569">
        <v>798857</v>
      </c>
      <c r="V45" s="569">
        <v>803169</v>
      </c>
      <c r="W45" s="569">
        <v>779916.50000000023</v>
      </c>
      <c r="X45" s="569">
        <v>972578.11999999941</v>
      </c>
      <c r="Y45" s="569">
        <v>1161193.0800000005</v>
      </c>
      <c r="Z45" s="569">
        <v>1070065.8499999992</v>
      </c>
      <c r="AA45" s="569">
        <v>1514098.4600000009</v>
      </c>
      <c r="AB45" s="569">
        <v>901949.7100000002</v>
      </c>
      <c r="AC45" s="569">
        <v>766754.39000000013</v>
      </c>
      <c r="AD45" s="569">
        <v>301149.88999999873</v>
      </c>
      <c r="AE45" s="588">
        <v>11192744</v>
      </c>
      <c r="AF45" s="568">
        <v>712184.19999999972</v>
      </c>
      <c r="AG45" s="569">
        <v>984372.13999999978</v>
      </c>
      <c r="AH45" s="569">
        <v>1155191.4799999997</v>
      </c>
      <c r="AI45" s="569">
        <v>1205425.6600000001</v>
      </c>
      <c r="AJ45" s="569">
        <v>1127703.3599999999</v>
      </c>
      <c r="AK45" s="569">
        <v>954502.77999999968</v>
      </c>
      <c r="AL45" s="569">
        <v>785293.39000000292</v>
      </c>
      <c r="AM45" s="569">
        <v>1179914.7499999995</v>
      </c>
      <c r="AN45" s="569">
        <v>1201097.9900000023</v>
      </c>
      <c r="AO45" s="569">
        <v>867408.60000000219</v>
      </c>
      <c r="AP45" s="569">
        <v>1179600.0099999995</v>
      </c>
      <c r="AQ45" s="569">
        <v>1169442.7400000007</v>
      </c>
      <c r="AR45" s="569">
        <v>1674733.8999999948</v>
      </c>
      <c r="AS45" s="481">
        <v>14196871</v>
      </c>
      <c r="AT45" s="568">
        <v>637409.89000000036</v>
      </c>
      <c r="AU45" s="569">
        <v>946376.20000000019</v>
      </c>
      <c r="AV45" s="569">
        <v>941880.12000000011</v>
      </c>
      <c r="AW45" s="569">
        <v>642867.20999999985</v>
      </c>
      <c r="AX45" s="569">
        <v>929176.26000000036</v>
      </c>
      <c r="AY45" s="569">
        <v>1274865.07</v>
      </c>
      <c r="AZ45" s="569">
        <v>71776.629999998666</v>
      </c>
      <c r="BA45" s="569">
        <v>1183926.7999999996</v>
      </c>
      <c r="BB45" s="569">
        <v>1061904.19</v>
      </c>
      <c r="BC45" s="569">
        <v>1794079.8766666669</v>
      </c>
      <c r="BD45" s="569">
        <v>1794079.8766666669</v>
      </c>
      <c r="BE45" s="569">
        <v>1794079.8766666669</v>
      </c>
      <c r="BF45" s="481">
        <v>13072422</v>
      </c>
    </row>
    <row r="46" spans="1:58">
      <c r="A46" s="589" t="s">
        <v>338</v>
      </c>
      <c r="B46" s="590"/>
      <c r="C46" s="591"/>
      <c r="D46" s="592">
        <v>4248609</v>
      </c>
      <c r="E46" s="593">
        <v>45261980</v>
      </c>
      <c r="F46" s="593">
        <v>48245619</v>
      </c>
      <c r="G46" s="593">
        <v>58453524</v>
      </c>
      <c r="H46" s="593">
        <v>30833777.550000001</v>
      </c>
      <c r="I46" s="593">
        <v>30978978</v>
      </c>
      <c r="J46" s="593">
        <v>28153710.939999968</v>
      </c>
      <c r="K46" s="593">
        <v>1931840.92</v>
      </c>
      <c r="L46" s="593">
        <v>39186199.200000003</v>
      </c>
      <c r="M46" s="593">
        <v>-40123546.789999999</v>
      </c>
      <c r="N46" s="593">
        <v>-18021376</v>
      </c>
      <c r="O46" s="593">
        <v>197564180.89999995</v>
      </c>
      <c r="P46" s="622">
        <v>-27295709.719999909</v>
      </c>
      <c r="Q46" s="588">
        <v>399417787</v>
      </c>
      <c r="R46" s="592">
        <v>3865376</v>
      </c>
      <c r="S46" s="593">
        <v>44011207.640000001</v>
      </c>
      <c r="T46" s="593">
        <v>47808176</v>
      </c>
      <c r="U46" s="593">
        <v>48507327</v>
      </c>
      <c r="V46" s="593">
        <v>49767182.060000002</v>
      </c>
      <c r="W46" s="593">
        <v>47838636.529999994</v>
      </c>
      <c r="X46" s="593">
        <v>69015540.620000079</v>
      </c>
      <c r="Y46" s="593">
        <v>-10640325.470000047</v>
      </c>
      <c r="Z46" s="593">
        <v>5300517.3800000139</v>
      </c>
      <c r="AA46" s="593">
        <v>31663230.810000062</v>
      </c>
      <c r="AB46" s="593">
        <v>8368500.5299999975</v>
      </c>
      <c r="AC46" s="593">
        <v>-3158236.5</v>
      </c>
      <c r="AD46" s="593">
        <v>-12903081.600000111</v>
      </c>
      <c r="AE46" s="588">
        <v>329444051</v>
      </c>
      <c r="AF46" s="592">
        <v>3646796.74</v>
      </c>
      <c r="AG46" s="593">
        <v>41475292.500000007</v>
      </c>
      <c r="AH46" s="593">
        <v>49148549.920000009</v>
      </c>
      <c r="AI46" s="593">
        <v>53786918.269999966</v>
      </c>
      <c r="AJ46" s="593">
        <v>49483672.009999976</v>
      </c>
      <c r="AK46" s="593">
        <v>45055641.549999997</v>
      </c>
      <c r="AL46" s="593">
        <v>46702193.190000035</v>
      </c>
      <c r="AM46" s="593">
        <v>-33186273.000000007</v>
      </c>
      <c r="AN46" s="593">
        <v>-54098349.280000009</v>
      </c>
      <c r="AO46" s="593">
        <v>2684128.1199999545</v>
      </c>
      <c r="AP46" s="593">
        <v>73798833.910000026</v>
      </c>
      <c r="AQ46" s="593">
        <v>8665631.2600000016</v>
      </c>
      <c r="AR46" s="593">
        <v>-11115505.639999961</v>
      </c>
      <c r="AS46" s="481">
        <v>260175125</v>
      </c>
      <c r="AT46" s="592">
        <v>3856438.7699999977</v>
      </c>
      <c r="AU46" s="593">
        <v>43589417.819999993</v>
      </c>
      <c r="AV46" s="593">
        <v>48352889.100000009</v>
      </c>
      <c r="AW46" s="593">
        <v>47740605.270000011</v>
      </c>
      <c r="AX46" s="593">
        <v>48201196.450000018</v>
      </c>
      <c r="AY46" s="593">
        <v>48757244.410000019</v>
      </c>
      <c r="AZ46" s="593">
        <v>45769801.680000015</v>
      </c>
      <c r="BA46" s="593">
        <v>36646368.18999999</v>
      </c>
      <c r="BB46" s="593">
        <v>33456448.18</v>
      </c>
      <c r="BC46" s="593">
        <v>-37876809.956666678</v>
      </c>
      <c r="BD46" s="593">
        <v>-37876809.956666678</v>
      </c>
      <c r="BE46" s="593">
        <v>-37876809.956666678</v>
      </c>
      <c r="BF46" s="481">
        <v>242739980</v>
      </c>
    </row>
    <row r="47" spans="1:58" ht="15" customHeight="1">
      <c r="A47" s="566" t="s">
        <v>34</v>
      </c>
      <c r="B47" s="546" t="s">
        <v>87</v>
      </c>
      <c r="C47" s="567" t="s">
        <v>86</v>
      </c>
      <c r="D47" s="568">
        <v>476534</v>
      </c>
      <c r="E47" s="569">
        <v>506015</v>
      </c>
      <c r="F47" s="569">
        <v>511921</v>
      </c>
      <c r="G47" s="569">
        <v>585563</v>
      </c>
      <c r="H47" s="569">
        <v>482491</v>
      </c>
      <c r="I47" s="569">
        <v>528135</v>
      </c>
      <c r="J47" s="569">
        <v>535619.86999999988</v>
      </c>
      <c r="K47" s="569">
        <v>551740</v>
      </c>
      <c r="L47" s="569">
        <v>1334772</v>
      </c>
      <c r="M47" s="569">
        <v>643880</v>
      </c>
      <c r="N47" s="569">
        <v>599430</v>
      </c>
      <c r="O47" s="569">
        <v>578886.27</v>
      </c>
      <c r="P47" s="569">
        <v>-1019452.1400000006</v>
      </c>
      <c r="Q47" s="588">
        <v>6315535</v>
      </c>
      <c r="R47" s="568">
        <v>493813</v>
      </c>
      <c r="S47" s="569">
        <v>580107</v>
      </c>
      <c r="T47" s="569">
        <v>581432</v>
      </c>
      <c r="U47" s="569">
        <v>590382</v>
      </c>
      <c r="V47" s="569">
        <v>590703</v>
      </c>
      <c r="W47" s="569">
        <v>569003.2699999999</v>
      </c>
      <c r="X47" s="569">
        <v>548760.18999999983</v>
      </c>
      <c r="Y47" s="569">
        <v>1000145.4200000009</v>
      </c>
      <c r="Z47" s="569">
        <v>618156.05999999959</v>
      </c>
      <c r="AA47" s="569">
        <v>652895.46999999916</v>
      </c>
      <c r="AB47" s="569">
        <v>631259.54</v>
      </c>
      <c r="AC47" s="569">
        <v>-566482.49</v>
      </c>
      <c r="AD47" s="569">
        <v>-186051.45999999903</v>
      </c>
      <c r="AE47" s="588">
        <v>6104123</v>
      </c>
      <c r="AF47" s="568">
        <v>482226.10000000015</v>
      </c>
      <c r="AG47" s="569">
        <v>540233.85999999987</v>
      </c>
      <c r="AH47" s="569">
        <v>616508.8899999999</v>
      </c>
      <c r="AI47" s="569">
        <v>781837.06</v>
      </c>
      <c r="AJ47" s="569">
        <v>585721.79999999981</v>
      </c>
      <c r="AK47" s="569">
        <v>545517.11999999976</v>
      </c>
      <c r="AL47" s="569">
        <v>647964.9300000004</v>
      </c>
      <c r="AM47" s="569">
        <v>732637.16999999981</v>
      </c>
      <c r="AN47" s="569">
        <v>654746.18999999994</v>
      </c>
      <c r="AO47" s="569">
        <v>593310.65</v>
      </c>
      <c r="AP47" s="569">
        <v>690111.43</v>
      </c>
      <c r="AQ47" s="569">
        <v>674017.55999999994</v>
      </c>
      <c r="AR47" s="569">
        <v>-1148479.7599999988</v>
      </c>
      <c r="AS47" s="481">
        <v>6396353</v>
      </c>
      <c r="AT47" s="568">
        <v>497659.50999999995</v>
      </c>
      <c r="AU47" s="569">
        <v>634671.7899999998</v>
      </c>
      <c r="AV47" s="569">
        <v>636046.32999999984</v>
      </c>
      <c r="AW47" s="569">
        <v>613974.32999999984</v>
      </c>
      <c r="AX47" s="569">
        <v>604236.67999999982</v>
      </c>
      <c r="AY47" s="569">
        <v>916905.65</v>
      </c>
      <c r="AZ47" s="569">
        <v>658140.80999999994</v>
      </c>
      <c r="BA47" s="569">
        <v>743451.6100000001</v>
      </c>
      <c r="BB47" s="569">
        <v>640269.00000000012</v>
      </c>
      <c r="BC47" s="569">
        <v>334648.43000000034</v>
      </c>
      <c r="BD47" s="569">
        <v>334648.43000000034</v>
      </c>
      <c r="BE47" s="569">
        <v>334648.43000000034</v>
      </c>
      <c r="BF47" s="481">
        <v>6949301</v>
      </c>
    </row>
    <row r="48" spans="1:58" ht="15" customHeight="1">
      <c r="A48" s="566"/>
      <c r="B48" s="546" t="s">
        <v>155</v>
      </c>
      <c r="C48" s="567" t="s">
        <v>156</v>
      </c>
      <c r="D48" s="568">
        <v>0</v>
      </c>
      <c r="E48" s="569">
        <v>0</v>
      </c>
      <c r="F48" s="569">
        <v>0</v>
      </c>
      <c r="G48" s="569">
        <v>0</v>
      </c>
      <c r="H48" s="569">
        <v>0</v>
      </c>
      <c r="I48" s="569">
        <v>0</v>
      </c>
      <c r="J48" s="569">
        <v>0</v>
      </c>
      <c r="K48" s="569">
        <v>0</v>
      </c>
      <c r="L48" s="569">
        <v>0</v>
      </c>
      <c r="M48" s="569">
        <v>0</v>
      </c>
      <c r="N48" s="569">
        <v>0</v>
      </c>
      <c r="O48" s="569">
        <v>0</v>
      </c>
      <c r="P48" s="569">
        <v>6209</v>
      </c>
      <c r="Q48" s="588">
        <v>6209</v>
      </c>
      <c r="R48" s="568">
        <v>0</v>
      </c>
      <c r="S48" s="569">
        <v>0</v>
      </c>
      <c r="T48" s="569">
        <v>0</v>
      </c>
      <c r="U48" s="569">
        <v>0</v>
      </c>
      <c r="V48" s="569">
        <v>0</v>
      </c>
      <c r="W48" s="569">
        <v>0</v>
      </c>
      <c r="X48" s="569">
        <v>0</v>
      </c>
      <c r="Y48" s="569">
        <v>0</v>
      </c>
      <c r="Z48" s="569">
        <v>0</v>
      </c>
      <c r="AA48" s="569">
        <v>0</v>
      </c>
      <c r="AB48" s="569">
        <v>0</v>
      </c>
      <c r="AC48" s="569">
        <v>0</v>
      </c>
      <c r="AD48" s="569">
        <v>8792</v>
      </c>
      <c r="AE48" s="588">
        <v>8792</v>
      </c>
      <c r="AF48" s="568">
        <v>0</v>
      </c>
      <c r="AG48" s="569">
        <v>0</v>
      </c>
      <c r="AH48" s="569">
        <v>0</v>
      </c>
      <c r="AI48" s="569">
        <v>0</v>
      </c>
      <c r="AJ48" s="569">
        <v>0</v>
      </c>
      <c r="AK48" s="569">
        <v>0</v>
      </c>
      <c r="AL48" s="569">
        <v>0</v>
      </c>
      <c r="AM48" s="569">
        <v>0</v>
      </c>
      <c r="AN48" s="569">
        <v>0</v>
      </c>
      <c r="AO48" s="569">
        <v>0</v>
      </c>
      <c r="AP48" s="569">
        <v>0</v>
      </c>
      <c r="AQ48" s="569">
        <v>0</v>
      </c>
      <c r="AR48" s="569">
        <v>8792</v>
      </c>
      <c r="AS48" s="481">
        <v>8792</v>
      </c>
      <c r="AT48" s="568">
        <v>0</v>
      </c>
      <c r="AU48" s="569">
        <v>0</v>
      </c>
      <c r="AV48" s="569">
        <v>0</v>
      </c>
      <c r="AW48" s="569">
        <v>0</v>
      </c>
      <c r="AX48" s="569">
        <v>0</v>
      </c>
      <c r="AY48" s="569">
        <v>0</v>
      </c>
      <c r="AZ48" s="569">
        <v>0</v>
      </c>
      <c r="BA48" s="569">
        <v>0</v>
      </c>
      <c r="BB48" s="569">
        <v>0</v>
      </c>
      <c r="BC48" s="569">
        <v>2930.6666666666665</v>
      </c>
      <c r="BD48" s="569">
        <v>2930.6666666666665</v>
      </c>
      <c r="BE48" s="569">
        <v>2930.6666666666665</v>
      </c>
      <c r="BF48" s="481">
        <v>8792</v>
      </c>
    </row>
    <row r="49" spans="1:58" s="546" customFormat="1" ht="15" customHeight="1">
      <c r="A49" s="566" t="s">
        <v>339</v>
      </c>
      <c r="C49" s="567"/>
      <c r="D49" s="598">
        <v>476534</v>
      </c>
      <c r="E49" s="599">
        <v>506015</v>
      </c>
      <c r="F49" s="599">
        <v>511921</v>
      </c>
      <c r="G49" s="569">
        <v>585563</v>
      </c>
      <c r="H49" s="569">
        <v>482491</v>
      </c>
      <c r="I49" s="569">
        <v>528135</v>
      </c>
      <c r="J49" s="569">
        <v>535619.86999999988</v>
      </c>
      <c r="K49" s="569">
        <v>551740</v>
      </c>
      <c r="L49" s="569">
        <v>1334772</v>
      </c>
      <c r="M49" s="569">
        <v>643880</v>
      </c>
      <c r="N49" s="569">
        <v>599430</v>
      </c>
      <c r="O49" s="569">
        <v>578886.27</v>
      </c>
      <c r="P49" s="624">
        <v>-1013243.1400000006</v>
      </c>
      <c r="Q49" s="588">
        <v>6321744</v>
      </c>
      <c r="R49" s="598">
        <v>493813</v>
      </c>
      <c r="S49" s="599">
        <v>580107</v>
      </c>
      <c r="T49" s="599">
        <v>581432</v>
      </c>
      <c r="U49" s="599">
        <v>590382</v>
      </c>
      <c r="V49" s="599">
        <v>590703</v>
      </c>
      <c r="W49" s="599">
        <v>569003.2699999999</v>
      </c>
      <c r="X49" s="599">
        <v>548760.18999999983</v>
      </c>
      <c r="Y49" s="599">
        <v>1000145.4200000009</v>
      </c>
      <c r="Z49" s="599">
        <v>618156.05999999959</v>
      </c>
      <c r="AA49" s="599">
        <v>652895.46999999916</v>
      </c>
      <c r="AB49" s="599">
        <v>631259.54</v>
      </c>
      <c r="AC49" s="599">
        <v>-566482.49</v>
      </c>
      <c r="AD49" s="599">
        <v>-177259.45999999903</v>
      </c>
      <c r="AE49" s="588">
        <v>6112915</v>
      </c>
      <c r="AF49" s="598">
        <v>482226.10000000015</v>
      </c>
      <c r="AG49" s="599">
        <v>540233.85999999987</v>
      </c>
      <c r="AH49" s="599">
        <v>616508.8899999999</v>
      </c>
      <c r="AI49" s="599">
        <v>781837.06</v>
      </c>
      <c r="AJ49" s="599">
        <v>585721.79999999981</v>
      </c>
      <c r="AK49" s="599">
        <v>545517.11999999976</v>
      </c>
      <c r="AL49" s="599">
        <v>647964.9300000004</v>
      </c>
      <c r="AM49" s="599">
        <v>732637.16999999981</v>
      </c>
      <c r="AN49" s="599">
        <v>654746.18999999994</v>
      </c>
      <c r="AO49" s="599">
        <v>593310.65</v>
      </c>
      <c r="AP49" s="599">
        <v>690111.43</v>
      </c>
      <c r="AQ49" s="599">
        <v>674017.55999999994</v>
      </c>
      <c r="AR49" s="599"/>
      <c r="AS49" s="481">
        <v>6405145</v>
      </c>
      <c r="AT49" s="598">
        <v>497659.50999999995</v>
      </c>
      <c r="AU49" s="599">
        <v>634671.7899999998</v>
      </c>
      <c r="AV49" s="599">
        <v>636046.32999999984</v>
      </c>
      <c r="AW49" s="599">
        <v>613974.32999999984</v>
      </c>
      <c r="AX49" s="599">
        <v>604236.67999999982</v>
      </c>
      <c r="AY49" s="599">
        <v>916905.65</v>
      </c>
      <c r="AZ49" s="599">
        <v>658140.80999999994</v>
      </c>
      <c r="BA49" s="599">
        <v>743451.6100000001</v>
      </c>
      <c r="BB49" s="599">
        <v>640269.00000000012</v>
      </c>
      <c r="BC49" s="599">
        <v>337579.09666666703</v>
      </c>
      <c r="BD49" s="599">
        <v>337579.09666666703</v>
      </c>
      <c r="BE49" s="599">
        <v>337579.09666666703</v>
      </c>
      <c r="BF49" s="481">
        <v>6958093</v>
      </c>
    </row>
    <row r="50" spans="1:58" s="546" customFormat="1" ht="15.45" thickBot="1">
      <c r="A50" s="600" t="s">
        <v>152</v>
      </c>
      <c r="B50" s="572"/>
      <c r="C50" s="573"/>
      <c r="D50" s="601">
        <v>47087143</v>
      </c>
      <c r="E50" s="601">
        <v>56365474</v>
      </c>
      <c r="F50" s="601">
        <v>56921902</v>
      </c>
      <c r="G50" s="601">
        <v>68187357</v>
      </c>
      <c r="H50" s="601">
        <v>53861734.549999997</v>
      </c>
      <c r="I50" s="601">
        <v>56524849</v>
      </c>
      <c r="J50" s="601">
        <v>55709037.790000089</v>
      </c>
      <c r="K50" s="601">
        <v>58684222.920000002</v>
      </c>
      <c r="L50" s="601">
        <v>128045769.2</v>
      </c>
      <c r="M50" s="601">
        <v>66965060.039999984</v>
      </c>
      <c r="N50" s="601">
        <v>58016481</v>
      </c>
      <c r="O50" s="601">
        <v>61056825.840000056</v>
      </c>
      <c r="P50" s="625">
        <v>40128311.659999847</v>
      </c>
      <c r="Q50" s="588">
        <v>807554168</v>
      </c>
      <c r="R50" s="601">
        <v>48054661</v>
      </c>
      <c r="S50" s="601">
        <v>60831525.640000001</v>
      </c>
      <c r="T50" s="601">
        <v>65321288</v>
      </c>
      <c r="U50" s="601">
        <v>63403675</v>
      </c>
      <c r="V50" s="601">
        <v>62490556.060000002</v>
      </c>
      <c r="W50" s="601">
        <v>60290409.609999985</v>
      </c>
      <c r="X50" s="601">
        <v>64423237.820000231</v>
      </c>
      <c r="Y50" s="601">
        <v>105006046.27999952</v>
      </c>
      <c r="Z50" s="601">
        <v>72016983.169999689</v>
      </c>
      <c r="AA50" s="601">
        <v>77116012.470000044</v>
      </c>
      <c r="AB50" s="601">
        <v>69946938.85999991</v>
      </c>
      <c r="AC50" s="601">
        <v>64003853.890000023</v>
      </c>
      <c r="AD50" s="601">
        <v>64541777.200000606</v>
      </c>
      <c r="AE50" s="602">
        <v>877446965</v>
      </c>
      <c r="AF50" s="626">
        <v>43751357.259999961</v>
      </c>
      <c r="AG50" s="575">
        <v>67818574.840000063</v>
      </c>
      <c r="AH50" s="575">
        <v>71246818.969999984</v>
      </c>
      <c r="AI50" s="575">
        <v>82948016.110000029</v>
      </c>
      <c r="AJ50" s="575">
        <v>69438225.559999943</v>
      </c>
      <c r="AK50" s="575">
        <v>68099220.040000021</v>
      </c>
      <c r="AL50" s="575">
        <v>76341206.550000206</v>
      </c>
      <c r="AM50" s="575">
        <v>79114049.979999855</v>
      </c>
      <c r="AN50" s="575">
        <v>71199563.939999998</v>
      </c>
      <c r="AO50" s="575">
        <v>67603715.040000021</v>
      </c>
      <c r="AP50" s="575">
        <v>74766886.749999925</v>
      </c>
      <c r="AQ50" s="575">
        <v>77374909.269999966</v>
      </c>
      <c r="AR50" s="575">
        <v>71352389.00000003</v>
      </c>
      <c r="AS50" s="627">
        <v>904042841</v>
      </c>
      <c r="AT50" s="621">
        <v>44139586.209999934</v>
      </c>
      <c r="AU50" s="576">
        <v>70255443.929999992</v>
      </c>
      <c r="AV50" s="576">
        <v>74825032.370000035</v>
      </c>
      <c r="AW50" s="576">
        <v>65035800.479999863</v>
      </c>
      <c r="AX50" s="576">
        <v>66988278.530000076</v>
      </c>
      <c r="AY50" s="576">
        <v>92113730.100000143</v>
      </c>
      <c r="AZ50" s="576">
        <v>73148956.810000166</v>
      </c>
      <c r="BA50" s="576">
        <v>84973728.00000006</v>
      </c>
      <c r="BB50" s="576">
        <v>76695101.269999892</v>
      </c>
      <c r="BC50" s="576">
        <v>100930640.43333328</v>
      </c>
      <c r="BD50" s="576">
        <v>100930640.43333328</v>
      </c>
      <c r="BE50" s="576">
        <v>100930640.43333328</v>
      </c>
      <c r="BF50" s="577">
        <v>950967579</v>
      </c>
    </row>
    <row r="51" spans="1:58" ht="20.149999999999999" customHeight="1">
      <c r="C51" s="603"/>
      <c r="D51" s="604"/>
      <c r="E51" s="605"/>
      <c r="F51" s="605"/>
      <c r="G51" s="605"/>
      <c r="H51" s="605"/>
      <c r="I51" s="605"/>
      <c r="J51" s="605"/>
      <c r="K51" s="605"/>
      <c r="L51" s="605"/>
      <c r="M51" s="605"/>
      <c r="N51" s="605"/>
      <c r="O51" s="605"/>
      <c r="P51" s="605"/>
      <c r="Q51" s="606"/>
      <c r="R51" s="604"/>
      <c r="S51" s="605"/>
      <c r="T51" s="605"/>
      <c r="U51" s="605"/>
      <c r="V51" s="605"/>
      <c r="W51" s="605"/>
      <c r="X51" s="605"/>
      <c r="Y51" s="605"/>
      <c r="Z51" s="605"/>
      <c r="AA51" s="605"/>
      <c r="AB51" s="605"/>
      <c r="AC51" s="605"/>
      <c r="AD51" s="605"/>
      <c r="AE51" s="606"/>
      <c r="AF51" s="604"/>
      <c r="AG51" s="605"/>
      <c r="AH51" s="605"/>
      <c r="AI51" s="605"/>
      <c r="AJ51" s="605"/>
      <c r="AK51" s="605"/>
      <c r="AL51" s="605"/>
      <c r="AM51" s="605"/>
      <c r="AN51" s="605"/>
      <c r="AO51" s="605"/>
      <c r="AP51" s="605"/>
      <c r="AQ51" s="605"/>
      <c r="AR51" s="605"/>
      <c r="AS51" s="606"/>
      <c r="AT51" s="604"/>
      <c r="AU51" s="605"/>
      <c r="AV51" s="605"/>
      <c r="AW51" s="605"/>
      <c r="AX51" s="605"/>
      <c r="AY51" s="605"/>
      <c r="AZ51" s="605"/>
      <c r="BA51" s="605"/>
      <c r="BB51" s="605"/>
      <c r="BC51" s="605"/>
      <c r="BD51" s="605"/>
      <c r="BE51" s="605"/>
      <c r="BF51" s="606"/>
    </row>
    <row r="52" spans="1:58" s="609" customFormat="1">
      <c r="C52" s="607" t="s">
        <v>340</v>
      </c>
      <c r="D52" s="608">
        <v>9964.1</v>
      </c>
      <c r="E52" s="609">
        <v>9975.4</v>
      </c>
      <c r="F52" s="609">
        <v>10010.700000000001</v>
      </c>
      <c r="G52" s="609">
        <v>10033.5</v>
      </c>
      <c r="H52" s="609">
        <v>10051.200000000001</v>
      </c>
      <c r="I52" s="609">
        <v>10027.4</v>
      </c>
      <c r="J52" s="609">
        <v>9998.2999999999993</v>
      </c>
      <c r="K52" s="609">
        <v>9969</v>
      </c>
      <c r="L52" s="609">
        <v>9901.9</v>
      </c>
      <c r="M52" s="609">
        <v>9877.4</v>
      </c>
      <c r="N52" s="609">
        <v>9852.5</v>
      </c>
      <c r="O52" s="609">
        <v>9832.9</v>
      </c>
      <c r="Q52" s="610">
        <v>9969.2181818181798</v>
      </c>
      <c r="R52" s="608">
        <v>9639.6</v>
      </c>
      <c r="S52" s="608">
        <v>9602.7999999999993</v>
      </c>
      <c r="T52" s="608">
        <v>9583.65</v>
      </c>
      <c r="U52" s="608">
        <v>9628.9</v>
      </c>
      <c r="V52" s="608">
        <v>9657.9</v>
      </c>
      <c r="W52" s="609">
        <v>9632</v>
      </c>
      <c r="X52" s="609">
        <v>9471</v>
      </c>
      <c r="Y52" s="609">
        <v>9470.5000000000036</v>
      </c>
      <c r="Z52" s="609">
        <v>9474.0000000000036</v>
      </c>
      <c r="AA52" s="609">
        <v>9505.3000000000047</v>
      </c>
      <c r="AB52" s="609">
        <v>9462.5</v>
      </c>
      <c r="AC52" s="609">
        <v>9348</v>
      </c>
      <c r="AE52" s="610">
        <v>9539.6791666666668</v>
      </c>
      <c r="AF52" s="608">
        <v>9210.5000000000073</v>
      </c>
      <c r="AG52" s="609">
        <v>9075.1999999999916</v>
      </c>
      <c r="AH52" s="609">
        <v>9057.9000000000215</v>
      </c>
      <c r="AI52" s="609">
        <v>9060.5</v>
      </c>
      <c r="AJ52" s="609">
        <v>9087.5</v>
      </c>
      <c r="AK52" s="609">
        <v>9095.7999999999993</v>
      </c>
      <c r="AL52" s="609">
        <v>9136.6000000000022</v>
      </c>
      <c r="AM52" s="609">
        <v>9155.7000000000098</v>
      </c>
      <c r="AN52" s="609">
        <v>9118.1000000000095</v>
      </c>
      <c r="AO52" s="609">
        <v>9052.0999999999967</v>
      </c>
      <c r="AP52" s="609">
        <v>9099.1</v>
      </c>
      <c r="AQ52" s="609">
        <v>9013.0000000000127</v>
      </c>
      <c r="AS52" s="610">
        <v>9096.8333333333376</v>
      </c>
      <c r="AT52" s="608">
        <v>8942.5999999999767</v>
      </c>
      <c r="AU52" s="609">
        <v>8967.5000000000055</v>
      </c>
      <c r="AV52" s="609">
        <v>8966.7000000000007</v>
      </c>
      <c r="AW52" s="609">
        <v>8942.2999999999884</v>
      </c>
      <c r="AX52" s="609">
        <v>8977.3000000000138</v>
      </c>
      <c r="AY52" s="609">
        <v>8967.100000000024</v>
      </c>
      <c r="AZ52" s="609">
        <v>8746.3999999999796</v>
      </c>
      <c r="BA52" s="609">
        <v>8635.5000000000146</v>
      </c>
      <c r="BB52" s="609">
        <v>8435.0000000000091</v>
      </c>
      <c r="BC52" s="609">
        <v>8886.6</v>
      </c>
      <c r="BD52" s="609">
        <v>8886.6</v>
      </c>
      <c r="BE52" s="609">
        <v>8886.6</v>
      </c>
      <c r="BF52" s="610">
        <v>8853.4</v>
      </c>
    </row>
    <row r="53" spans="1:58" s="599" customFormat="1">
      <c r="C53" s="611"/>
      <c r="D53" s="598"/>
      <c r="Q53" s="588"/>
      <c r="R53" s="598"/>
      <c r="AE53" s="588"/>
      <c r="AF53" s="598"/>
      <c r="AS53" s="588"/>
      <c r="AT53" s="598"/>
      <c r="BF53" s="588"/>
    </row>
    <row r="54" spans="1:58" s="613" customFormat="1">
      <c r="C54" s="612" t="s">
        <v>341</v>
      </c>
      <c r="D54" s="613">
        <v>4320.8182374725266</v>
      </c>
      <c r="E54" s="613">
        <v>4582.8046995609202</v>
      </c>
      <c r="F54" s="613">
        <v>4662.849950552908</v>
      </c>
      <c r="G54" s="613">
        <v>5777.0902476703041</v>
      </c>
      <c r="H54" s="613">
        <v>4396.8263490926456</v>
      </c>
      <c r="I54" s="613">
        <v>4450.6490216805951</v>
      </c>
      <c r="J54" s="613">
        <v>4519.1956519881423</v>
      </c>
      <c r="K54" s="613">
        <v>4674.811515698666</v>
      </c>
      <c r="L54" s="613">
        <v>4808.6805626718215</v>
      </c>
      <c r="M54" s="613">
        <v>4948.0228602668722</v>
      </c>
      <c r="N54" s="613">
        <v>5008.8919563562549</v>
      </c>
      <c r="O54" s="613">
        <v>5141.940716041755</v>
      </c>
      <c r="Q54" s="628">
        <v>56183.32087680808</v>
      </c>
      <c r="R54" s="613">
        <v>4441.6078467986226</v>
      </c>
      <c r="S54" s="613">
        <v>4992.5278043903863</v>
      </c>
      <c r="T54" s="613">
        <v>5034.8087628408803</v>
      </c>
      <c r="U54" s="613">
        <v>4965.9814875691864</v>
      </c>
      <c r="V54" s="613">
        <v>4955.1016266476154</v>
      </c>
      <c r="W54" s="613">
        <v>4901.3106716507455</v>
      </c>
      <c r="X54" s="613">
        <v>4934.2841987072379</v>
      </c>
      <c r="Y54" s="613">
        <v>5029.1450286054587</v>
      </c>
      <c r="Z54" s="613">
        <v>5007.8408910158259</v>
      </c>
      <c r="AA54" s="613">
        <v>4988.2280591665703</v>
      </c>
      <c r="AB54" s="613">
        <v>5032.3388033418205</v>
      </c>
      <c r="AC54" s="613">
        <v>5038.8369220898494</v>
      </c>
      <c r="AE54" s="628">
        <v>65192.462712768953</v>
      </c>
      <c r="AF54" s="613">
        <v>4318.7887606536005</v>
      </c>
      <c r="AG54" s="613">
        <v>4886.2701229725008</v>
      </c>
      <c r="AH54" s="613">
        <v>4975.5446229258368</v>
      </c>
      <c r="AI54" s="613">
        <v>5803.7302731637346</v>
      </c>
      <c r="AJ54" s="613">
        <v>4847.7854844566746</v>
      </c>
      <c r="AK54" s="613">
        <v>4811.6096769937858</v>
      </c>
      <c r="AL54" s="613">
        <v>5082.8139548628533</v>
      </c>
      <c r="AM54" s="613">
        <v>5040.0135948097868</v>
      </c>
      <c r="AN54" s="613">
        <v>5042.2858194141254</v>
      </c>
      <c r="AO54" s="613">
        <v>5077.1498701958963</v>
      </c>
      <c r="AP54" s="613">
        <v>5227.5025343165689</v>
      </c>
      <c r="AQ54" s="613">
        <v>5235.931024076327</v>
      </c>
      <c r="AS54" s="628">
        <v>60336.479278869941</v>
      </c>
      <c r="AT54" s="613">
        <v>4584.249993290553</v>
      </c>
      <c r="AU54" s="613">
        <v>4669.3336105296712</v>
      </c>
      <c r="AV54" s="613">
        <v>5146.9249188664835</v>
      </c>
      <c r="AW54" s="613">
        <v>5126.8210259105599</v>
      </c>
      <c r="AX54" s="613">
        <v>5043.7933109063924</v>
      </c>
      <c r="AY54" s="613">
        <v>4944.6970993966715</v>
      </c>
      <c r="AZ54" s="613">
        <v>5049.354056526111</v>
      </c>
      <c r="BA54" s="613">
        <v>5140.8002883446152</v>
      </c>
      <c r="BB54" s="613">
        <v>5052.0532507409525</v>
      </c>
      <c r="BC54" s="613">
        <v>5319.1031279304434</v>
      </c>
      <c r="BD54" s="613">
        <v>5319.1031279304434</v>
      </c>
      <c r="BE54" s="613">
        <v>5319.1031279304434</v>
      </c>
      <c r="BF54" s="628">
        <v>61221.730983187124</v>
      </c>
    </row>
    <row r="55" spans="1:58" s="613" customFormat="1" ht="15.45" thickBot="1">
      <c r="C55" s="614" t="s">
        <v>342</v>
      </c>
      <c r="D55" s="615">
        <v>4721.2649411386874</v>
      </c>
      <c r="E55" s="615">
        <v>5195.0450107263869</v>
      </c>
      <c r="F55" s="615">
        <v>5232.2101351553838</v>
      </c>
      <c r="G55" s="615">
        <v>6341.4603079683066</v>
      </c>
      <c r="H55" s="615">
        <v>4903.7767629735754</v>
      </c>
      <c r="I55" s="615">
        <v>5186.1767756347608</v>
      </c>
      <c r="J55" s="615">
        <v>5121.0034131485399</v>
      </c>
      <c r="K55" s="615">
        <v>5316.7182265021565</v>
      </c>
      <c r="L55" s="615">
        <v>12469.141266074199</v>
      </c>
      <c r="M55" s="615">
        <v>6313.7718427926384</v>
      </c>
      <c r="N55" s="615">
        <v>5417.860238518143</v>
      </c>
      <c r="O55" s="615">
        <v>5764.6538857911637</v>
      </c>
      <c r="P55" s="615"/>
      <c r="Q55" s="616">
        <v>75636.407213477141</v>
      </c>
      <c r="R55" s="615">
        <v>4694.2255902734551</v>
      </c>
      <c r="S55" s="615">
        <v>5591.2997250801855</v>
      </c>
      <c r="T55" s="615">
        <v>5700.6916988829935</v>
      </c>
      <c r="U55" s="615">
        <v>5795.354219499106</v>
      </c>
      <c r="V55" s="615">
        <v>5987.013599575891</v>
      </c>
      <c r="W55" s="615">
        <v>5790.4233962437684</v>
      </c>
      <c r="X55" s="615">
        <v>6038.0436942912302</v>
      </c>
      <c r="Y55" s="615">
        <v>10379.592385378804</v>
      </c>
      <c r="Z55" s="615">
        <v>6696.1758213217172</v>
      </c>
      <c r="AA55" s="615">
        <v>7128.9109748267792</v>
      </c>
      <c r="AB55" s="615">
        <v>6648.7222066646209</v>
      </c>
      <c r="AC55" s="615">
        <v>5826.8884940816115</v>
      </c>
      <c r="AD55" s="615"/>
      <c r="AE55" s="616">
        <v>73697.487325173162</v>
      </c>
      <c r="AF55" s="615">
        <v>4745.9457847022404</v>
      </c>
      <c r="AG55" s="615">
        <v>5879.9622421544464</v>
      </c>
      <c r="AH55" s="615">
        <v>6874.8516775411408</v>
      </c>
      <c r="AI55" s="615">
        <v>8133.4624799955882</v>
      </c>
      <c r="AJ55" s="615">
        <v>6645.991426685011</v>
      </c>
      <c r="AK55" s="615">
        <v>5718.0045086743394</v>
      </c>
      <c r="AL55" s="615">
        <v>6943.5411838101618</v>
      </c>
      <c r="AM55" s="615">
        <v>7510.7750821892232</v>
      </c>
      <c r="AN55" s="615">
        <v>6795.1483039229552</v>
      </c>
      <c r="AO55" s="615">
        <v>6427.6664022713203</v>
      </c>
      <c r="AP55" s="615">
        <v>7165.8009418513802</v>
      </c>
      <c r="AQ55" s="615">
        <v>7063.3166459558288</v>
      </c>
      <c r="AR55" s="615"/>
      <c r="AS55" s="616">
        <v>84310.265385436243</v>
      </c>
      <c r="AT55" s="615">
        <v>4931.3090499407454</v>
      </c>
      <c r="AU55" s="615">
        <v>6340.7208877676339</v>
      </c>
      <c r="AV55" s="615">
        <v>6265.8576622391838</v>
      </c>
      <c r="AW55" s="615">
        <v>6113.9766044529952</v>
      </c>
      <c r="AX55" s="615">
        <v>6311.3446994085034</v>
      </c>
      <c r="AY55" s="615">
        <v>9094.887174225767</v>
      </c>
      <c r="AZ55" s="615">
        <v>7137.0475361291519</v>
      </c>
      <c r="BA55" s="615">
        <v>8146.1678466793974</v>
      </c>
      <c r="BB55" s="615">
        <v>7234.4628106105383</v>
      </c>
      <c r="BC55" s="615">
        <v>8871.6315314630974</v>
      </c>
      <c r="BD55" s="615">
        <v>8871.6315314630974</v>
      </c>
      <c r="BE55" s="615">
        <v>8871.6315314630974</v>
      </c>
      <c r="BF55" s="616">
        <v>88102.815205543622</v>
      </c>
    </row>
    <row r="56" spans="1:58">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row>
    <row r="57" spans="1:58" ht="15.45">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row>
    <row r="58" spans="1:58">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row>
    <row r="59" spans="1:58">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row>
    <row r="60" spans="1:58">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row>
    <row r="62" spans="1:58">
      <c r="P62" s="55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8FBAA-A903-4339-AE66-E0DD07A58E4C}">
  <dimension ref="A1:BH60"/>
  <sheetViews>
    <sheetView zoomScale="70" zoomScaleNormal="70" workbookViewId="0">
      <pane xSplit="3" ySplit="1" topLeftCell="AR5" activePane="bottomRight" state="frozen"/>
      <selection activeCell="BF48" sqref="BF48"/>
      <selection pane="topRight" activeCell="BF48" sqref="BF48"/>
      <selection pane="bottomLeft" activeCell="BF48" sqref="BF48"/>
      <selection pane="bottomRight" activeCell="BF48" sqref="BF48"/>
    </sheetView>
  </sheetViews>
  <sheetFormatPr defaultColWidth="9.07421875" defaultRowHeight="15"/>
  <cols>
    <col min="1" max="1" width="14.23046875" style="546" customWidth="1"/>
    <col min="2" max="2" width="17.23046875" style="546" customWidth="1"/>
    <col min="3" max="3" width="37.23046875" style="546" customWidth="1"/>
    <col min="4" max="4" width="15.61328125" style="547" bestFit="1" customWidth="1"/>
    <col min="5" max="10" width="16" style="547" bestFit="1" customWidth="1"/>
    <col min="11" max="15" width="17.23046875" style="547" bestFit="1" customWidth="1"/>
    <col min="16" max="16" width="23.84375" style="547" bestFit="1" customWidth="1"/>
    <col min="17" max="17" width="17.4609375" style="546" customWidth="1"/>
    <col min="18" max="18" width="15.61328125" style="547" bestFit="1" customWidth="1"/>
    <col min="19" max="23" width="16" style="547" bestFit="1" customWidth="1"/>
    <col min="24" max="24" width="16.921875" style="547" bestFit="1" customWidth="1"/>
    <col min="25" max="28" width="17.23046875" style="547" bestFit="1" customWidth="1"/>
    <col min="29" max="29" width="16" style="547" bestFit="1" customWidth="1"/>
    <col min="30" max="30" width="22.921875" style="547" bestFit="1" customWidth="1"/>
    <col min="31" max="31" width="17.4609375" style="546" customWidth="1"/>
    <col min="32" max="32" width="16.53515625" style="547" bestFit="1" customWidth="1"/>
    <col min="33" max="33" width="16" style="547" bestFit="1" customWidth="1"/>
    <col min="34" max="37" width="17.4609375" style="547" bestFit="1" customWidth="1"/>
    <col min="38" max="38" width="17.4609375" style="547" customWidth="1"/>
    <col min="39" max="43" width="17.4609375" style="547" bestFit="1" customWidth="1"/>
    <col min="44" max="44" width="23.3046875" style="547" bestFit="1" customWidth="1"/>
    <col min="45" max="45" width="17.4609375" style="546" customWidth="1"/>
    <col min="46" max="46" width="16.921875" style="547" customWidth="1"/>
    <col min="47" max="48" width="15.61328125" style="547" bestFit="1" customWidth="1"/>
    <col min="49" max="49" width="15.4609375" style="547" bestFit="1" customWidth="1"/>
    <col min="50" max="52" width="15.61328125" style="547" bestFit="1" customWidth="1"/>
    <col min="53" max="53" width="16.765625" style="547" customWidth="1"/>
    <col min="54" max="54" width="16.921875" style="547" customWidth="1"/>
    <col min="55" max="55" width="16.765625" style="547" bestFit="1" customWidth="1"/>
    <col min="56" max="57" width="16.921875" style="547" customWidth="1"/>
    <col min="58" max="58" width="18.69140625" style="547" customWidth="1"/>
    <col min="59" max="16384" width="9.07421875" style="547"/>
  </cols>
  <sheetData>
    <row r="1" spans="1:60">
      <c r="A1" s="546" t="s">
        <v>301</v>
      </c>
    </row>
    <row r="2" spans="1:60">
      <c r="A2" s="546" t="s">
        <v>369</v>
      </c>
      <c r="AK2" s="548"/>
    </row>
    <row r="3" spans="1:60">
      <c r="A3" s="546" t="s">
        <v>635</v>
      </c>
      <c r="D3" s="549"/>
      <c r="E3" s="549"/>
      <c r="F3" s="549"/>
      <c r="G3" s="549"/>
      <c r="H3" s="549"/>
      <c r="I3" s="549"/>
      <c r="J3" s="549"/>
      <c r="K3" s="549"/>
      <c r="L3" s="549"/>
      <c r="M3" s="549"/>
      <c r="N3" s="549"/>
      <c r="O3" s="550"/>
      <c r="P3" s="550"/>
      <c r="Q3" s="550"/>
      <c r="R3" s="549"/>
      <c r="S3" s="549"/>
      <c r="T3" s="549"/>
      <c r="U3" s="549"/>
      <c r="V3" s="549"/>
      <c r="W3" s="549"/>
      <c r="X3" s="549"/>
      <c r="Y3" s="549"/>
      <c r="Z3" s="549"/>
      <c r="AA3" s="549"/>
      <c r="AB3" s="549"/>
      <c r="AC3" s="550"/>
      <c r="AD3" s="550"/>
      <c r="AE3" s="550"/>
      <c r="AF3" s="549"/>
      <c r="AG3" s="549"/>
      <c r="AH3" s="549"/>
      <c r="AI3" s="549"/>
      <c r="AJ3" s="549"/>
      <c r="AK3" s="549"/>
      <c r="AL3" s="549"/>
      <c r="AM3" s="549"/>
      <c r="AN3" s="549"/>
      <c r="AO3" s="549"/>
      <c r="AP3" s="549"/>
      <c r="AQ3" s="549"/>
      <c r="AR3" s="549"/>
      <c r="AS3" s="550"/>
    </row>
    <row r="4" spans="1:60">
      <c r="A4" s="546" t="s">
        <v>676</v>
      </c>
      <c r="D4" s="551"/>
      <c r="E4" s="549"/>
      <c r="F4" s="549"/>
      <c r="G4" s="549"/>
      <c r="H4" s="549"/>
      <c r="I4" s="549"/>
      <c r="J4" s="549"/>
      <c r="K4" s="549"/>
      <c r="L4" s="549"/>
      <c r="M4" s="549"/>
      <c r="N4" s="549"/>
      <c r="O4" s="549"/>
      <c r="P4" s="549"/>
      <c r="Q4" s="552"/>
      <c r="R4" s="551"/>
      <c r="S4" s="549"/>
      <c r="T4" s="549"/>
      <c r="U4" s="549"/>
      <c r="V4" s="549"/>
      <c r="W4" s="549"/>
      <c r="X4" s="549"/>
      <c r="Y4" s="549"/>
      <c r="Z4" s="549"/>
      <c r="AA4" s="549"/>
      <c r="AB4" s="549"/>
      <c r="AC4" s="549"/>
      <c r="AD4" s="549"/>
      <c r="AE4" s="552"/>
      <c r="AF4" s="551"/>
      <c r="AG4" s="549"/>
      <c r="AH4" s="549"/>
      <c r="AI4" s="549"/>
      <c r="AJ4" s="549"/>
      <c r="AK4" s="549"/>
      <c r="AL4" s="549"/>
      <c r="AM4" s="549"/>
      <c r="AN4" s="549"/>
      <c r="AO4" s="549"/>
      <c r="AP4" s="549"/>
      <c r="AQ4" s="549"/>
      <c r="AR4" s="549"/>
      <c r="AS4" s="549"/>
    </row>
    <row r="5" spans="1:60" ht="15.45" thickBot="1">
      <c r="A5" s="546" t="s">
        <v>677</v>
      </c>
      <c r="D5" s="549"/>
      <c r="E5" s="549"/>
      <c r="F5" s="549"/>
      <c r="G5" s="549"/>
      <c r="H5" s="549"/>
      <c r="I5" s="549"/>
      <c r="J5" s="549"/>
      <c r="K5" s="549"/>
      <c r="L5" s="549"/>
      <c r="M5" s="549"/>
      <c r="N5" s="549"/>
      <c r="O5" s="549"/>
      <c r="P5" s="549"/>
      <c r="Q5" s="552"/>
      <c r="R5" s="549">
        <v>0</v>
      </c>
      <c r="S5" s="549">
        <v>-0.17272727284580469</v>
      </c>
      <c r="T5" s="549">
        <v>-0.27272727293893695</v>
      </c>
      <c r="U5" s="549">
        <v>-0.27272727293893695</v>
      </c>
      <c r="V5" s="549">
        <v>-0.27272727293893695</v>
      </c>
      <c r="W5" s="549">
        <v>0.46608872758224607</v>
      </c>
      <c r="X5" s="549">
        <v>-1.6171272378414869E-2</v>
      </c>
      <c r="Y5" s="549">
        <v>5.7122731581330299E-2</v>
      </c>
      <c r="Z5" s="549">
        <v>-0.42275926936417818</v>
      </c>
      <c r="AA5" s="549">
        <v>-1</v>
      </c>
      <c r="AB5" s="549">
        <v>0.19105091039091349</v>
      </c>
      <c r="AC5" s="549">
        <v>-0.86081800004467368</v>
      </c>
      <c r="AD5" s="553">
        <v>-0.69453772809356451</v>
      </c>
      <c r="AE5" s="554">
        <v>-4.4363006949424744E-2</v>
      </c>
      <c r="AF5" s="549"/>
      <c r="AG5" s="549"/>
      <c r="AH5" s="549"/>
      <c r="AI5" s="549"/>
      <c r="AJ5" s="549"/>
      <c r="AK5" s="549"/>
      <c r="AL5" s="555">
        <v>4.4285714626312256E-2</v>
      </c>
      <c r="AM5" s="549">
        <v>0</v>
      </c>
      <c r="AN5" s="549">
        <v>6.2857144512236118E-2</v>
      </c>
      <c r="AO5" s="549">
        <v>4.7142853960394859E-2</v>
      </c>
      <c r="AP5" s="549">
        <v>7.0714285597205162E-2</v>
      </c>
      <c r="AQ5" s="549">
        <v>0.18071428686380386</v>
      </c>
      <c r="AR5" s="549">
        <v>-0.63833334017544985</v>
      </c>
      <c r="AS5" s="549">
        <v>8.8333338499069214E-2</v>
      </c>
      <c r="AV5" s="556">
        <v>0</v>
      </c>
      <c r="AW5" s="556">
        <v>0</v>
      </c>
      <c r="AX5" s="556">
        <v>0</v>
      </c>
      <c r="AY5" s="556">
        <v>-0.12857142928987741</v>
      </c>
      <c r="AZ5" s="556">
        <v>0</v>
      </c>
      <c r="BA5" s="556">
        <v>-0.13628571294248104</v>
      </c>
      <c r="BB5" s="556">
        <v>-5.1285713911056519E-2</v>
      </c>
      <c r="BC5" s="556">
        <v>0.10538095142692327</v>
      </c>
      <c r="BD5" s="556">
        <v>0.10538095142692327</v>
      </c>
      <c r="BE5" s="556">
        <v>0.10538095142692327</v>
      </c>
      <c r="BF5" s="556">
        <v>0</v>
      </c>
      <c r="BH5" s="556"/>
    </row>
    <row r="6" spans="1:60" s="546" customFormat="1" ht="15.45" thickBot="1">
      <c r="D6" s="557" t="s">
        <v>373</v>
      </c>
      <c r="E6" s="558"/>
      <c r="F6" s="558"/>
      <c r="G6" s="558"/>
      <c r="H6" s="558"/>
      <c r="I6" s="558"/>
      <c r="J6" s="558"/>
      <c r="K6" s="558"/>
      <c r="L6" s="558"/>
      <c r="M6" s="558"/>
      <c r="N6" s="558"/>
      <c r="O6" s="558"/>
      <c r="P6" s="558"/>
      <c r="Q6" s="559"/>
      <c r="R6" s="557" t="s">
        <v>472</v>
      </c>
      <c r="S6" s="558"/>
      <c r="T6" s="558"/>
      <c r="U6" s="558"/>
      <c r="V6" s="558"/>
      <c r="W6" s="558"/>
      <c r="X6" s="558"/>
      <c r="Y6" s="558"/>
      <c r="Z6" s="558"/>
      <c r="AA6" s="558"/>
      <c r="AB6" s="558"/>
      <c r="AC6" s="558"/>
      <c r="AD6" s="558"/>
      <c r="AE6" s="559"/>
      <c r="AF6" s="557" t="s">
        <v>473</v>
      </c>
      <c r="AG6" s="558"/>
      <c r="AH6" s="558"/>
      <c r="AI6" s="558"/>
      <c r="AJ6" s="558"/>
      <c r="AK6" s="558"/>
      <c r="AL6" s="558"/>
      <c r="AM6" s="558"/>
      <c r="AN6" s="558"/>
      <c r="AO6" s="558"/>
      <c r="AP6" s="558"/>
      <c r="AQ6" s="558"/>
      <c r="AR6" s="558"/>
      <c r="AS6" s="559"/>
      <c r="AT6" s="557" t="s">
        <v>601</v>
      </c>
      <c r="AU6" s="558"/>
      <c r="AV6" s="558"/>
      <c r="AW6" s="558"/>
      <c r="AX6" s="558"/>
      <c r="AY6" s="558"/>
      <c r="AZ6" s="558"/>
      <c r="BA6" s="558"/>
      <c r="BB6" s="558"/>
      <c r="BC6" s="558"/>
      <c r="BD6" s="558"/>
      <c r="BE6" s="558"/>
      <c r="BF6" s="559"/>
      <c r="BH6" s="560"/>
    </row>
    <row r="7" spans="1:60" s="546" customFormat="1">
      <c r="B7" s="561" t="s">
        <v>303</v>
      </c>
      <c r="C7" s="562" t="s">
        <v>304</v>
      </c>
      <c r="D7" s="563" t="s">
        <v>305</v>
      </c>
      <c r="E7" s="564" t="s">
        <v>306</v>
      </c>
      <c r="F7" s="564" t="s">
        <v>307</v>
      </c>
      <c r="G7" s="564" t="s">
        <v>308</v>
      </c>
      <c r="H7" s="564" t="s">
        <v>309</v>
      </c>
      <c r="I7" s="564" t="s">
        <v>310</v>
      </c>
      <c r="J7" s="564" t="s">
        <v>311</v>
      </c>
      <c r="K7" s="564" t="s">
        <v>312</v>
      </c>
      <c r="L7" s="564" t="s">
        <v>313</v>
      </c>
      <c r="M7" s="564" t="s">
        <v>314</v>
      </c>
      <c r="N7" s="564" t="s">
        <v>315</v>
      </c>
      <c r="O7" s="564" t="s">
        <v>316</v>
      </c>
      <c r="P7" s="564" t="s">
        <v>451</v>
      </c>
      <c r="Q7" s="565" t="s">
        <v>374</v>
      </c>
      <c r="R7" s="563" t="s">
        <v>305</v>
      </c>
      <c r="S7" s="564" t="s">
        <v>306</v>
      </c>
      <c r="T7" s="564" t="s">
        <v>307</v>
      </c>
      <c r="U7" s="564" t="s">
        <v>308</v>
      </c>
      <c r="V7" s="564" t="s">
        <v>309</v>
      </c>
      <c r="W7" s="564" t="s">
        <v>310</v>
      </c>
      <c r="X7" s="564" t="s">
        <v>311</v>
      </c>
      <c r="Y7" s="564" t="s">
        <v>312</v>
      </c>
      <c r="Z7" s="564" t="s">
        <v>313</v>
      </c>
      <c r="AA7" s="564" t="s">
        <v>314</v>
      </c>
      <c r="AB7" s="564" t="s">
        <v>315</v>
      </c>
      <c r="AC7" s="564" t="s">
        <v>316</v>
      </c>
      <c r="AD7" s="564" t="s">
        <v>536</v>
      </c>
      <c r="AE7" s="565" t="s">
        <v>474</v>
      </c>
      <c r="AF7" s="563" t="s">
        <v>305</v>
      </c>
      <c r="AG7" s="564" t="s">
        <v>306</v>
      </c>
      <c r="AH7" s="564" t="s">
        <v>307</v>
      </c>
      <c r="AI7" s="564" t="s">
        <v>308</v>
      </c>
      <c r="AJ7" s="564" t="s">
        <v>309</v>
      </c>
      <c r="AK7" s="564" t="s">
        <v>310</v>
      </c>
      <c r="AL7" s="564" t="s">
        <v>311</v>
      </c>
      <c r="AM7" s="564" t="s">
        <v>312</v>
      </c>
      <c r="AN7" s="564" t="s">
        <v>313</v>
      </c>
      <c r="AO7" s="564" t="s">
        <v>314</v>
      </c>
      <c r="AP7" s="564" t="s">
        <v>315</v>
      </c>
      <c r="AQ7" s="564" t="s">
        <v>316</v>
      </c>
      <c r="AR7" s="564" t="s">
        <v>544</v>
      </c>
      <c r="AS7" s="565" t="s">
        <v>475</v>
      </c>
      <c r="AT7" s="563" t="s">
        <v>305</v>
      </c>
      <c r="AU7" s="564" t="s">
        <v>306</v>
      </c>
      <c r="AV7" s="564" t="s">
        <v>307</v>
      </c>
      <c r="AW7" s="564" t="s">
        <v>308</v>
      </c>
      <c r="AX7" s="564" t="s">
        <v>309</v>
      </c>
      <c r="AY7" s="564" t="s">
        <v>310</v>
      </c>
      <c r="AZ7" s="564" t="s">
        <v>311</v>
      </c>
      <c r="BA7" s="564" t="s">
        <v>312</v>
      </c>
      <c r="BB7" s="564" t="s">
        <v>313</v>
      </c>
      <c r="BC7" s="564" t="s">
        <v>314</v>
      </c>
      <c r="BD7" s="564" t="s">
        <v>315</v>
      </c>
      <c r="BE7" s="564" t="s">
        <v>316</v>
      </c>
      <c r="BF7" s="565" t="s">
        <v>602</v>
      </c>
    </row>
    <row r="8" spans="1:60">
      <c r="A8" s="566"/>
      <c r="B8" s="546" t="s">
        <v>317</v>
      </c>
      <c r="C8" s="567" t="s">
        <v>235</v>
      </c>
      <c r="D8" s="568">
        <v>3396100</v>
      </c>
      <c r="E8" s="569">
        <v>3389551</v>
      </c>
      <c r="F8" s="569">
        <v>3395526</v>
      </c>
      <c r="G8" s="569">
        <v>3698088</v>
      </c>
      <c r="H8" s="569">
        <v>3373340</v>
      </c>
      <c r="I8" s="569">
        <v>3345594</v>
      </c>
      <c r="J8" s="569">
        <v>3364332.5195340002</v>
      </c>
      <c r="K8" s="569">
        <v>3393933</v>
      </c>
      <c r="L8" s="569">
        <v>3403987</v>
      </c>
      <c r="M8" s="569">
        <v>3400701</v>
      </c>
      <c r="N8" s="569">
        <v>3432343.9626000039</v>
      </c>
      <c r="O8" s="569">
        <v>3394121.1704599983</v>
      </c>
      <c r="P8" s="569">
        <v>-222240.6525940015</v>
      </c>
      <c r="Q8" s="570">
        <v>40765377</v>
      </c>
      <c r="R8" s="568">
        <v>3298469</v>
      </c>
      <c r="S8" s="569">
        <v>3287795</v>
      </c>
      <c r="T8" s="569">
        <v>3309750</v>
      </c>
      <c r="U8" s="569">
        <v>3319254</v>
      </c>
      <c r="V8" s="569">
        <v>3277057</v>
      </c>
      <c r="W8" s="569">
        <v>3398023.3066880004</v>
      </c>
      <c r="X8" s="569">
        <v>3444243.2171760034</v>
      </c>
      <c r="Y8" s="569">
        <v>3476353.0567100006</v>
      </c>
      <c r="Z8" s="569">
        <v>3541596.0749440002</v>
      </c>
      <c r="AA8" s="569">
        <v>3521471.3857280011</v>
      </c>
      <c r="AB8" s="569">
        <v>3474957.8001800007</v>
      </c>
      <c r="AC8" s="569">
        <v>3267550.0071379999</v>
      </c>
      <c r="AD8" s="569">
        <v>0</v>
      </c>
      <c r="AE8" s="570">
        <v>40616519.848564006</v>
      </c>
      <c r="AF8" s="568">
        <v>3304885.03</v>
      </c>
      <c r="AG8" s="569">
        <v>3317808.8399999994</v>
      </c>
      <c r="AH8" s="569">
        <v>3346657.5999999996</v>
      </c>
      <c r="AI8" s="569">
        <v>3349872.6299999994</v>
      </c>
      <c r="AJ8" s="569">
        <v>3322185.4</v>
      </c>
      <c r="AK8" s="569">
        <v>3379685.8400000003</v>
      </c>
      <c r="AL8" s="569">
        <v>3414556.7400000016</v>
      </c>
      <c r="AM8" s="569">
        <v>3480670.3300000005</v>
      </c>
      <c r="AN8" s="569">
        <v>3499718.2199999997</v>
      </c>
      <c r="AO8" s="569">
        <v>3465835.9499999993</v>
      </c>
      <c r="AP8" s="569">
        <v>4246249.95</v>
      </c>
      <c r="AQ8" s="569">
        <v>3671510.66</v>
      </c>
      <c r="AR8" s="569">
        <v>0</v>
      </c>
      <c r="AS8" s="570">
        <v>41799637.189999998</v>
      </c>
      <c r="AT8" s="568">
        <v>3635799.63</v>
      </c>
      <c r="AU8" s="569">
        <v>3673900.0299999993</v>
      </c>
      <c r="AV8" s="569">
        <v>3713107.6900000004</v>
      </c>
      <c r="AW8" s="569">
        <v>3736956.5899999994</v>
      </c>
      <c r="AX8" s="569">
        <v>3719318.66</v>
      </c>
      <c r="AY8" s="569">
        <v>3772530.3799999994</v>
      </c>
      <c r="AZ8" s="569">
        <v>3806570.2399999998</v>
      </c>
      <c r="BA8" s="569">
        <v>3838515.4000000008</v>
      </c>
      <c r="BB8" s="569">
        <v>3861365.85</v>
      </c>
      <c r="BC8" s="569">
        <v>3259452.1766666672</v>
      </c>
      <c r="BD8" s="569">
        <v>3259452.1766666672</v>
      </c>
      <c r="BE8" s="569">
        <v>3259452.1766666672</v>
      </c>
      <c r="BF8" s="570">
        <v>43536421</v>
      </c>
    </row>
    <row r="9" spans="1:60">
      <c r="A9" s="566"/>
      <c r="B9" s="546" t="s">
        <v>318</v>
      </c>
      <c r="C9" s="567" t="s">
        <v>236</v>
      </c>
      <c r="D9" s="568">
        <v>91742</v>
      </c>
      <c r="E9" s="569">
        <v>105332</v>
      </c>
      <c r="F9" s="569">
        <v>111813</v>
      </c>
      <c r="G9" s="569">
        <v>115548</v>
      </c>
      <c r="H9" s="569">
        <v>118039</v>
      </c>
      <c r="I9" s="569">
        <v>120018</v>
      </c>
      <c r="J9" s="569">
        <v>122143.48611199998</v>
      </c>
      <c r="K9" s="569">
        <v>125027</v>
      </c>
      <c r="L9" s="569">
        <v>122260</v>
      </c>
      <c r="M9" s="569">
        <v>841132</v>
      </c>
      <c r="N9" s="569">
        <v>230209.57314999995</v>
      </c>
      <c r="O9" s="569">
        <v>197562.49096799997</v>
      </c>
      <c r="P9" s="569">
        <v>-930932.55022999994</v>
      </c>
      <c r="Q9" s="570">
        <v>1369894</v>
      </c>
      <c r="R9" s="568">
        <v>85222</v>
      </c>
      <c r="S9" s="569">
        <v>103794</v>
      </c>
      <c r="T9" s="569">
        <v>306121</v>
      </c>
      <c r="U9" s="569">
        <v>126974</v>
      </c>
      <c r="V9" s="569">
        <v>115603</v>
      </c>
      <c r="W9" s="569">
        <v>224485.485824</v>
      </c>
      <c r="X9" s="569">
        <v>148860.70172200009</v>
      </c>
      <c r="Y9" s="569">
        <v>133932.04785000003</v>
      </c>
      <c r="Z9" s="569">
        <v>282849.01828800025</v>
      </c>
      <c r="AA9" s="569">
        <v>121057.82904000027</v>
      </c>
      <c r="AB9" s="569">
        <v>132289.54580000002</v>
      </c>
      <c r="AC9" s="569">
        <v>339406.19281399989</v>
      </c>
      <c r="AD9" s="569">
        <v>0</v>
      </c>
      <c r="AE9" s="570">
        <v>2120594.8213380002</v>
      </c>
      <c r="AF9" s="568">
        <v>81363.74000000002</v>
      </c>
      <c r="AG9" s="569">
        <v>81480.840000000026</v>
      </c>
      <c r="AH9" s="569">
        <v>223807.37000000002</v>
      </c>
      <c r="AI9" s="569">
        <v>84418.580000000031</v>
      </c>
      <c r="AJ9" s="569">
        <v>82495.560000000012</v>
      </c>
      <c r="AK9" s="569">
        <v>242933.46</v>
      </c>
      <c r="AL9" s="569">
        <v>118153.15999999986</v>
      </c>
      <c r="AM9" s="569">
        <v>84237.37999999999</v>
      </c>
      <c r="AN9" s="569">
        <v>343480.64999999997</v>
      </c>
      <c r="AO9" s="569">
        <v>118709.9600000002</v>
      </c>
      <c r="AP9" s="569">
        <v>88215.86</v>
      </c>
      <c r="AQ9" s="569">
        <v>114590.78</v>
      </c>
      <c r="AR9" s="569">
        <v>0</v>
      </c>
      <c r="AS9" s="570">
        <v>1663887.3400000003</v>
      </c>
      <c r="AT9" s="568">
        <v>83607.289999999994</v>
      </c>
      <c r="AU9" s="569">
        <v>84021.97</v>
      </c>
      <c r="AV9" s="569">
        <v>86913.5</v>
      </c>
      <c r="AW9" s="569">
        <v>319396.21000000008</v>
      </c>
      <c r="AX9" s="569">
        <v>86321.319999999992</v>
      </c>
      <c r="AY9" s="569">
        <v>90593</v>
      </c>
      <c r="AZ9" s="569">
        <v>88693.98000000004</v>
      </c>
      <c r="BA9" s="569">
        <v>89463.10000000002</v>
      </c>
      <c r="BB9" s="569">
        <v>89989.2</v>
      </c>
      <c r="BC9" s="569">
        <v>33247.143333333348</v>
      </c>
      <c r="BD9" s="569">
        <v>33247.143333333348</v>
      </c>
      <c r="BE9" s="569">
        <v>33247.143333333348</v>
      </c>
      <c r="BF9" s="570">
        <v>1118741</v>
      </c>
    </row>
    <row r="10" spans="1:60">
      <c r="A10" s="566"/>
      <c r="B10" s="546" t="s">
        <v>319</v>
      </c>
      <c r="C10" s="567" t="s">
        <v>237</v>
      </c>
      <c r="D10" s="568">
        <v>0</v>
      </c>
      <c r="E10" s="569">
        <v>0</v>
      </c>
      <c r="F10" s="569">
        <v>0</v>
      </c>
      <c r="G10" s="569">
        <v>0</v>
      </c>
      <c r="H10" s="569">
        <v>0</v>
      </c>
      <c r="I10" s="569">
        <v>0</v>
      </c>
      <c r="J10" s="569">
        <v>0</v>
      </c>
      <c r="K10" s="569">
        <v>0</v>
      </c>
      <c r="L10" s="569">
        <v>0</v>
      </c>
      <c r="M10" s="569">
        <v>0</v>
      </c>
      <c r="N10" s="569">
        <v>15.970000000000002</v>
      </c>
      <c r="O10" s="569">
        <v>0</v>
      </c>
      <c r="P10" s="569">
        <v>3734.03</v>
      </c>
      <c r="Q10" s="570">
        <v>3750</v>
      </c>
      <c r="R10" s="568">
        <v>0</v>
      </c>
      <c r="S10" s="569">
        <v>400</v>
      </c>
      <c r="T10" s="569">
        <v>0</v>
      </c>
      <c r="U10" s="569">
        <v>0</v>
      </c>
      <c r="V10" s="569">
        <v>0</v>
      </c>
      <c r="W10" s="569">
        <v>0</v>
      </c>
      <c r="X10" s="569">
        <v>0</v>
      </c>
      <c r="Y10" s="569">
        <v>9500.0000000000018</v>
      </c>
      <c r="Z10" s="569">
        <v>0</v>
      </c>
      <c r="AA10" s="569">
        <v>0</v>
      </c>
      <c r="AB10" s="569">
        <v>1000</v>
      </c>
      <c r="AC10" s="569">
        <v>0</v>
      </c>
      <c r="AD10" s="569">
        <v>0</v>
      </c>
      <c r="AE10" s="570">
        <v>10900.000000000002</v>
      </c>
      <c r="AF10" s="568">
        <v>0</v>
      </c>
      <c r="AG10" s="569">
        <v>499.99999999999994</v>
      </c>
      <c r="AH10" s="569">
        <v>0</v>
      </c>
      <c r="AI10" s="569">
        <v>0</v>
      </c>
      <c r="AJ10" s="569">
        <v>0</v>
      </c>
      <c r="AK10" s="569">
        <v>1500.0000000000002</v>
      </c>
      <c r="AL10" s="569">
        <v>0</v>
      </c>
      <c r="AM10" s="569">
        <v>0</v>
      </c>
      <c r="AN10" s="569">
        <v>7999.9999999999991</v>
      </c>
      <c r="AO10" s="569">
        <v>0</v>
      </c>
      <c r="AP10" s="569">
        <v>0</v>
      </c>
      <c r="AQ10" s="569">
        <v>47383.13</v>
      </c>
      <c r="AR10" s="569">
        <v>0</v>
      </c>
      <c r="AS10" s="570">
        <v>57383.13</v>
      </c>
      <c r="AT10" s="568">
        <v>0</v>
      </c>
      <c r="AU10" s="569">
        <v>5464.869999999999</v>
      </c>
      <c r="AV10" s="569">
        <v>8977.5199999999986</v>
      </c>
      <c r="AW10" s="569">
        <v>3944.79</v>
      </c>
      <c r="AX10" s="569">
        <v>8046.05</v>
      </c>
      <c r="AY10" s="569">
        <v>0</v>
      </c>
      <c r="AZ10" s="569">
        <v>16341.090000000004</v>
      </c>
      <c r="BA10" s="569">
        <v>7381.8600000000006</v>
      </c>
      <c r="BB10" s="569">
        <v>25048.81</v>
      </c>
      <c r="BC10" s="569">
        <v>2598.3366666666648</v>
      </c>
      <c r="BD10" s="569">
        <v>2598.3366666666648</v>
      </c>
      <c r="BE10" s="569">
        <v>2598.3366666666648</v>
      </c>
      <c r="BF10" s="570">
        <v>83000</v>
      </c>
    </row>
    <row r="11" spans="1:60">
      <c r="A11" s="566"/>
      <c r="B11" s="546" t="s">
        <v>320</v>
      </c>
      <c r="C11" s="567" t="s">
        <v>238</v>
      </c>
      <c r="D11" s="568">
        <v>0</v>
      </c>
      <c r="E11" s="569">
        <v>0</v>
      </c>
      <c r="F11" s="569">
        <v>0</v>
      </c>
      <c r="G11" s="569">
        <v>0</v>
      </c>
      <c r="H11" s="569">
        <v>0</v>
      </c>
      <c r="I11" s="569">
        <v>0</v>
      </c>
      <c r="J11" s="569">
        <v>0</v>
      </c>
      <c r="K11" s="569">
        <v>0</v>
      </c>
      <c r="L11" s="569">
        <v>0</v>
      </c>
      <c r="M11" s="569">
        <v>0</v>
      </c>
      <c r="N11" s="569">
        <v>0</v>
      </c>
      <c r="O11" s="569">
        <v>0</v>
      </c>
      <c r="P11" s="569">
        <v>0</v>
      </c>
      <c r="Q11" s="570"/>
      <c r="R11" s="568">
        <v>0</v>
      </c>
      <c r="S11" s="569">
        <v>0</v>
      </c>
      <c r="T11" s="569">
        <v>0</v>
      </c>
      <c r="U11" s="569">
        <v>0</v>
      </c>
      <c r="V11" s="569">
        <v>0</v>
      </c>
      <c r="W11" s="569">
        <v>0</v>
      </c>
      <c r="X11" s="569">
        <v>0</v>
      </c>
      <c r="Y11" s="569">
        <v>0</v>
      </c>
      <c r="Z11" s="569">
        <v>0</v>
      </c>
      <c r="AA11" s="569">
        <v>0</v>
      </c>
      <c r="AB11" s="569">
        <v>0</v>
      </c>
      <c r="AC11" s="569">
        <v>0</v>
      </c>
      <c r="AD11" s="569">
        <v>0</v>
      </c>
      <c r="AE11" s="570">
        <v>0</v>
      </c>
      <c r="AF11" s="568">
        <v>0</v>
      </c>
      <c r="AG11" s="569">
        <v>0</v>
      </c>
      <c r="AH11" s="569">
        <v>0</v>
      </c>
      <c r="AI11" s="569">
        <v>0</v>
      </c>
      <c r="AJ11" s="569">
        <v>0</v>
      </c>
      <c r="AK11" s="569">
        <v>0</v>
      </c>
      <c r="AL11" s="569">
        <v>0</v>
      </c>
      <c r="AM11" s="569">
        <v>0</v>
      </c>
      <c r="AN11" s="569">
        <v>0</v>
      </c>
      <c r="AO11" s="569">
        <v>0</v>
      </c>
      <c r="AP11" s="569">
        <v>0</v>
      </c>
      <c r="AQ11" s="569">
        <v>0</v>
      </c>
      <c r="AR11" s="569">
        <v>0</v>
      </c>
      <c r="AS11" s="570">
        <v>0</v>
      </c>
      <c r="AT11" s="568">
        <v>0</v>
      </c>
      <c r="AU11" s="569">
        <v>0</v>
      </c>
      <c r="AV11" s="569">
        <v>0</v>
      </c>
      <c r="AW11" s="569">
        <v>0</v>
      </c>
      <c r="AX11" s="569">
        <v>0</v>
      </c>
      <c r="AY11" s="569">
        <v>0</v>
      </c>
      <c r="AZ11" s="569">
        <v>0</v>
      </c>
      <c r="BA11" s="569">
        <v>0</v>
      </c>
      <c r="BB11" s="569">
        <v>0</v>
      </c>
      <c r="BC11" s="569">
        <v>0</v>
      </c>
      <c r="BD11" s="569">
        <v>0</v>
      </c>
      <c r="BE11" s="569">
        <v>0</v>
      </c>
      <c r="BF11" s="570">
        <v>0</v>
      </c>
    </row>
    <row r="12" spans="1:60">
      <c r="A12" s="566"/>
      <c r="B12" s="546" t="s">
        <v>321</v>
      </c>
      <c r="C12" s="567" t="s">
        <v>239</v>
      </c>
      <c r="D12" s="568">
        <v>3522</v>
      </c>
      <c r="E12" s="569">
        <v>13607</v>
      </c>
      <c r="F12" s="569"/>
      <c r="G12" s="569">
        <v>2182</v>
      </c>
      <c r="H12" s="569">
        <v>-342</v>
      </c>
      <c r="I12" s="569">
        <v>5367</v>
      </c>
      <c r="J12" s="569">
        <v>2572.9738820000002</v>
      </c>
      <c r="K12" s="569">
        <v>859</v>
      </c>
      <c r="L12" s="569">
        <v>-488</v>
      </c>
      <c r="M12" s="569">
        <v>13310</v>
      </c>
      <c r="N12" s="569">
        <v>0</v>
      </c>
      <c r="O12" s="569"/>
      <c r="P12" s="569">
        <v>-36172.973881999998</v>
      </c>
      <c r="Q12" s="570">
        <v>4417</v>
      </c>
      <c r="R12" s="568">
        <v>26</v>
      </c>
      <c r="S12" s="569">
        <v>336</v>
      </c>
      <c r="T12" s="569">
        <v>1409</v>
      </c>
      <c r="U12" s="569">
        <v>679</v>
      </c>
      <c r="V12" s="569">
        <v>1874</v>
      </c>
      <c r="W12" s="569">
        <v>560.62596799999994</v>
      </c>
      <c r="X12" s="569">
        <v>2745.9368159999999</v>
      </c>
      <c r="Y12" s="569">
        <v>3590.891474999999</v>
      </c>
      <c r="Z12" s="569">
        <v>1480.2904800000001</v>
      </c>
      <c r="AA12" s="569">
        <v>1245.1941759999991</v>
      </c>
      <c r="AB12" s="569">
        <v>2342.21054</v>
      </c>
      <c r="AC12" s="569">
        <v>58.002207999999989</v>
      </c>
      <c r="AD12" s="569">
        <v>0</v>
      </c>
      <c r="AE12" s="570">
        <v>16347.151662999997</v>
      </c>
      <c r="AF12" s="568">
        <v>321.90999999999997</v>
      </c>
      <c r="AG12" s="569">
        <v>505.32000000000005</v>
      </c>
      <c r="AH12" s="569">
        <v>214.25</v>
      </c>
      <c r="AI12" s="569">
        <v>1407.2799999999997</v>
      </c>
      <c r="AJ12" s="569">
        <v>1307.1899999999998</v>
      </c>
      <c r="AK12" s="569">
        <v>1122.6600000000001</v>
      </c>
      <c r="AL12" s="569">
        <v>21.0600000000004</v>
      </c>
      <c r="AM12" s="569">
        <v>6243.7</v>
      </c>
      <c r="AN12" s="569">
        <v>379.36</v>
      </c>
      <c r="AO12" s="569">
        <v>3232.55</v>
      </c>
      <c r="AP12" s="569">
        <v>101.92000000000002</v>
      </c>
      <c r="AQ12" s="569">
        <v>0</v>
      </c>
      <c r="AR12" s="569">
        <v>1285.8000000000011</v>
      </c>
      <c r="AS12" s="570">
        <v>16143</v>
      </c>
      <c r="AT12" s="568">
        <v>0</v>
      </c>
      <c r="AU12" s="569">
        <v>140.10000000000002</v>
      </c>
      <c r="AV12" s="569">
        <v>377.70000000000005</v>
      </c>
      <c r="AW12" s="569">
        <v>392.47999999999996</v>
      </c>
      <c r="AX12" s="569">
        <v>2387.8999999999996</v>
      </c>
      <c r="AY12" s="569">
        <v>16.5</v>
      </c>
      <c r="AZ12" s="569">
        <v>219.16999999999985</v>
      </c>
      <c r="BA12" s="569">
        <v>2655.0000000000005</v>
      </c>
      <c r="BB12" s="569">
        <v>107</v>
      </c>
      <c r="BC12" s="569">
        <v>21807.05</v>
      </c>
      <c r="BD12" s="569">
        <v>21807.05</v>
      </c>
      <c r="BE12" s="569">
        <v>21807.05</v>
      </c>
      <c r="BF12" s="570">
        <v>71717</v>
      </c>
    </row>
    <row r="13" spans="1:60">
      <c r="A13" s="566"/>
      <c r="B13" s="546" t="s">
        <v>322</v>
      </c>
      <c r="C13" s="567" t="s">
        <v>240</v>
      </c>
      <c r="D13" s="568">
        <v>48501</v>
      </c>
      <c r="E13" s="569">
        <v>42643</v>
      </c>
      <c r="F13" s="569">
        <v>1186</v>
      </c>
      <c r="G13" s="569">
        <v>1785</v>
      </c>
      <c r="H13" s="569">
        <v>951</v>
      </c>
      <c r="I13" s="569">
        <v>151614</v>
      </c>
      <c r="J13" s="569">
        <v>145021.64107200009</v>
      </c>
      <c r="K13" s="569">
        <v>14426</v>
      </c>
      <c r="L13" s="569">
        <v>1972</v>
      </c>
      <c r="M13" s="569">
        <v>997</v>
      </c>
      <c r="N13" s="569">
        <v>6206.0076500000032</v>
      </c>
      <c r="O13" s="569">
        <v>3271.9028920000005</v>
      </c>
      <c r="P13" s="569">
        <v>197282.44838599989</v>
      </c>
      <c r="Q13" s="570">
        <v>615857</v>
      </c>
      <c r="R13" s="568">
        <v>42836</v>
      </c>
      <c r="S13" s="569">
        <v>77143</v>
      </c>
      <c r="T13" s="569">
        <v>4701</v>
      </c>
      <c r="U13" s="569">
        <v>33107</v>
      </c>
      <c r="V13" s="569">
        <v>10411</v>
      </c>
      <c r="W13" s="569">
        <v>108974.47484800003</v>
      </c>
      <c r="X13" s="569">
        <v>19528.270685999949</v>
      </c>
      <c r="Y13" s="569">
        <v>997.57741499997144</v>
      </c>
      <c r="Z13" s="569">
        <v>21748.328000000001</v>
      </c>
      <c r="AA13" s="569">
        <v>129216.31382400001</v>
      </c>
      <c r="AB13" s="569">
        <v>537.72343999999998</v>
      </c>
      <c r="AC13" s="569">
        <v>10794.390948000002</v>
      </c>
      <c r="AD13" s="569">
        <v>0</v>
      </c>
      <c r="AE13" s="570">
        <v>459995.07916099991</v>
      </c>
      <c r="AF13" s="568">
        <v>0</v>
      </c>
      <c r="AG13" s="569">
        <v>0</v>
      </c>
      <c r="AH13" s="569">
        <v>0</v>
      </c>
      <c r="AI13" s="569">
        <v>0</v>
      </c>
      <c r="AJ13" s="569">
        <v>0</v>
      </c>
      <c r="AK13" s="569">
        <v>0</v>
      </c>
      <c r="AL13" s="569">
        <v>0</v>
      </c>
      <c r="AM13" s="569">
        <v>0</v>
      </c>
      <c r="AN13" s="569">
        <v>0</v>
      </c>
      <c r="AO13" s="569">
        <v>0</v>
      </c>
      <c r="AP13" s="569">
        <v>0</v>
      </c>
      <c r="AQ13" s="569">
        <v>0</v>
      </c>
      <c r="AR13" s="569">
        <v>0</v>
      </c>
      <c r="AS13" s="570">
        <v>0</v>
      </c>
      <c r="AT13" s="568">
        <v>0</v>
      </c>
      <c r="AU13" s="569">
        <v>0</v>
      </c>
      <c r="AV13" s="569">
        <v>0</v>
      </c>
      <c r="AW13" s="569">
        <v>0</v>
      </c>
      <c r="AX13" s="569">
        <v>0</v>
      </c>
      <c r="AY13" s="569">
        <v>0</v>
      </c>
      <c r="AZ13" s="569">
        <v>207.45</v>
      </c>
      <c r="BA13" s="569">
        <v>-8.9999999999997721E-2</v>
      </c>
      <c r="BB13" s="569">
        <v>-8.9999999999996305E-2</v>
      </c>
      <c r="BC13" s="569">
        <v>-8.9999999999993932E-2</v>
      </c>
      <c r="BD13" s="569">
        <v>-8.9999999999993932E-2</v>
      </c>
      <c r="BE13" s="569">
        <v>-8.9999999999993932E-2</v>
      </c>
      <c r="BF13" s="570">
        <v>207</v>
      </c>
    </row>
    <row r="14" spans="1:60">
      <c r="A14" s="566"/>
      <c r="B14" s="546" t="s">
        <v>323</v>
      </c>
      <c r="C14" s="567" t="s">
        <v>241</v>
      </c>
      <c r="D14" s="568">
        <v>875</v>
      </c>
      <c r="E14" s="569">
        <v>90503</v>
      </c>
      <c r="F14" s="569">
        <v>85737</v>
      </c>
      <c r="G14" s="569">
        <v>97639</v>
      </c>
      <c r="H14" s="569">
        <v>90751</v>
      </c>
      <c r="I14" s="569">
        <v>72029</v>
      </c>
      <c r="J14" s="569">
        <v>81798.010691999938</v>
      </c>
      <c r="K14" s="569">
        <v>119120</v>
      </c>
      <c r="L14" s="569">
        <v>117514</v>
      </c>
      <c r="M14" s="569">
        <v>137475</v>
      </c>
      <c r="N14" s="569">
        <v>63455.167800000061</v>
      </c>
      <c r="O14" s="569">
        <v>1547.1624000000002</v>
      </c>
      <c r="P14" s="569">
        <v>3755648.6591079999</v>
      </c>
      <c r="Q14" s="570">
        <v>4714092</v>
      </c>
      <c r="R14" s="568">
        <v>5471</v>
      </c>
      <c r="S14" s="569">
        <v>49380</v>
      </c>
      <c r="T14" s="569">
        <v>262895</v>
      </c>
      <c r="U14" s="569">
        <v>349692</v>
      </c>
      <c r="V14" s="569">
        <v>274067</v>
      </c>
      <c r="W14" s="569">
        <v>209978.63484799996</v>
      </c>
      <c r="X14" s="569">
        <v>262129.57571400004</v>
      </c>
      <c r="Y14" s="569">
        <v>275497.48487500026</v>
      </c>
      <c r="Z14" s="569">
        <v>244032.50167999981</v>
      </c>
      <c r="AA14" s="569">
        <v>333158.93796799995</v>
      </c>
      <c r="AB14" s="569">
        <v>320335.15124000004</v>
      </c>
      <c r="AC14" s="569">
        <v>269769.66731200001</v>
      </c>
      <c r="AD14" s="569">
        <v>0</v>
      </c>
      <c r="AE14" s="570">
        <v>2856406.9536370002</v>
      </c>
      <c r="AF14" s="568">
        <v>14039.78</v>
      </c>
      <c r="AG14" s="569">
        <v>291952.14</v>
      </c>
      <c r="AH14" s="569">
        <v>328054.14</v>
      </c>
      <c r="AI14" s="569">
        <v>389075.35</v>
      </c>
      <c r="AJ14" s="569">
        <v>345485.71</v>
      </c>
      <c r="AK14" s="569">
        <v>261089.64</v>
      </c>
      <c r="AL14" s="569">
        <v>367075.45999999996</v>
      </c>
      <c r="AM14" s="569">
        <v>410880.15</v>
      </c>
      <c r="AN14" s="569">
        <v>409252.77</v>
      </c>
      <c r="AO14" s="569">
        <v>403362.37999999995</v>
      </c>
      <c r="AP14" s="569">
        <v>399557.62</v>
      </c>
      <c r="AQ14" s="569">
        <v>330502.25</v>
      </c>
      <c r="AR14" s="569">
        <v>203825.37166666985</v>
      </c>
      <c r="AS14" s="570">
        <v>4154152.76166667</v>
      </c>
      <c r="AT14" s="568">
        <v>26019.870000000003</v>
      </c>
      <c r="AU14" s="569">
        <v>517189.28</v>
      </c>
      <c r="AV14" s="569">
        <v>419216.85</v>
      </c>
      <c r="AW14" s="569">
        <v>320134.73</v>
      </c>
      <c r="AX14" s="569">
        <v>356713.81000000006</v>
      </c>
      <c r="AY14" s="569">
        <v>333470.36</v>
      </c>
      <c r="AZ14" s="569">
        <v>319900.32999999978</v>
      </c>
      <c r="BA14" s="569">
        <v>356742.52999999997</v>
      </c>
      <c r="BB14" s="569">
        <v>379799.87</v>
      </c>
      <c r="BC14" s="569">
        <v>294658.79000000021</v>
      </c>
      <c r="BD14" s="569">
        <v>294658.79000000021</v>
      </c>
      <c r="BE14" s="569">
        <v>294658.79000000021</v>
      </c>
      <c r="BF14" s="570">
        <v>3913164</v>
      </c>
    </row>
    <row r="15" spans="1:60">
      <c r="A15" s="566"/>
      <c r="B15" s="546" t="s">
        <v>324</v>
      </c>
      <c r="C15" s="567" t="s">
        <v>242</v>
      </c>
      <c r="D15" s="568">
        <v>0</v>
      </c>
      <c r="E15" s="569">
        <v>0</v>
      </c>
      <c r="F15" s="569">
        <v>15</v>
      </c>
      <c r="G15" s="569">
        <v>0</v>
      </c>
      <c r="H15" s="569">
        <v>0</v>
      </c>
      <c r="I15" s="569">
        <v>0</v>
      </c>
      <c r="J15" s="569">
        <v>0</v>
      </c>
      <c r="K15" s="569">
        <v>5</v>
      </c>
      <c r="L15" s="569">
        <v>0</v>
      </c>
      <c r="M15" s="569">
        <v>0</v>
      </c>
      <c r="N15" s="569">
        <v>178884.50710000002</v>
      </c>
      <c r="O15" s="569">
        <v>161788.03475599998</v>
      </c>
      <c r="P15" s="569">
        <v>-337944.54185599997</v>
      </c>
      <c r="Q15" s="570">
        <v>2748</v>
      </c>
      <c r="R15" s="568">
        <v>18</v>
      </c>
      <c r="S15" s="569">
        <v>14</v>
      </c>
      <c r="T15" s="569">
        <v>501</v>
      </c>
      <c r="U15" s="569">
        <v>726</v>
      </c>
      <c r="V15" s="569">
        <v>4</v>
      </c>
      <c r="W15" s="569">
        <v>1.1600000000000006</v>
      </c>
      <c r="X15" s="569">
        <v>13.845000000000459</v>
      </c>
      <c r="Y15" s="569">
        <v>1771.885</v>
      </c>
      <c r="Z15" s="569">
        <v>9</v>
      </c>
      <c r="AA15" s="569">
        <v>175.30000000000004</v>
      </c>
      <c r="AB15" s="569">
        <v>640</v>
      </c>
      <c r="AC15" s="569">
        <v>0</v>
      </c>
      <c r="AD15" s="569">
        <v>0</v>
      </c>
      <c r="AE15" s="570">
        <v>3874.1900000000005</v>
      </c>
      <c r="AF15" s="568">
        <v>0</v>
      </c>
      <c r="AG15" s="569">
        <v>0</v>
      </c>
      <c r="AH15" s="569">
        <v>0</v>
      </c>
      <c r="AI15" s="569">
        <v>0</v>
      </c>
      <c r="AJ15" s="569">
        <v>0</v>
      </c>
      <c r="AK15" s="569">
        <v>0</v>
      </c>
      <c r="AL15" s="569">
        <v>5810</v>
      </c>
      <c r="AM15" s="569">
        <v>4435.82</v>
      </c>
      <c r="AN15" s="569">
        <v>2754.9999999999995</v>
      </c>
      <c r="AO15" s="569">
        <v>199.99999999999818</v>
      </c>
      <c r="AP15" s="569">
        <v>0</v>
      </c>
      <c r="AQ15" s="569">
        <v>0</v>
      </c>
      <c r="AR15" s="569">
        <v>2045.1800000000021</v>
      </c>
      <c r="AS15" s="570">
        <v>15246</v>
      </c>
      <c r="AT15" s="568">
        <v>0</v>
      </c>
      <c r="AU15" s="569">
        <v>1741.4999999999998</v>
      </c>
      <c r="AV15" s="569">
        <v>799.99999999999989</v>
      </c>
      <c r="AW15" s="569">
        <v>249.99999999999997</v>
      </c>
      <c r="AX15" s="569">
        <v>570.00000000000011</v>
      </c>
      <c r="AY15" s="569">
        <v>615.00000000000011</v>
      </c>
      <c r="AZ15" s="569">
        <v>0</v>
      </c>
      <c r="BA15" s="569">
        <v>258.36</v>
      </c>
      <c r="BB15" s="569">
        <v>2140.0000000000005</v>
      </c>
      <c r="BC15" s="569">
        <v>1326.7133333333331</v>
      </c>
      <c r="BD15" s="569">
        <v>1326.7133333333331</v>
      </c>
      <c r="BE15" s="569">
        <v>1326.7133333333331</v>
      </c>
      <c r="BF15" s="570">
        <v>10355</v>
      </c>
    </row>
    <row r="16" spans="1:60" ht="16.399999999999999" customHeight="1">
      <c r="A16" s="566"/>
      <c r="B16" s="546" t="s">
        <v>325</v>
      </c>
      <c r="C16" s="567" t="s">
        <v>326</v>
      </c>
      <c r="D16" s="568">
        <v>0</v>
      </c>
      <c r="E16" s="569">
        <v>0</v>
      </c>
      <c r="F16" s="569">
        <v>0</v>
      </c>
      <c r="G16" s="569">
        <v>0</v>
      </c>
      <c r="H16" s="569">
        <v>0</v>
      </c>
      <c r="I16" s="569">
        <v>0</v>
      </c>
      <c r="J16" s="569">
        <v>0</v>
      </c>
      <c r="K16" s="569">
        <v>0</v>
      </c>
      <c r="L16" s="569">
        <v>0</v>
      </c>
      <c r="M16" s="569">
        <v>0</v>
      </c>
      <c r="N16" s="569">
        <v>6.7500000000000027</v>
      </c>
      <c r="O16" s="569">
        <v>0</v>
      </c>
      <c r="P16" s="569">
        <v>993.25</v>
      </c>
      <c r="Q16" s="570">
        <v>1000</v>
      </c>
      <c r="R16" s="568">
        <v>0</v>
      </c>
      <c r="S16" s="569">
        <v>0</v>
      </c>
      <c r="T16" s="569">
        <v>0</v>
      </c>
      <c r="U16" s="569">
        <v>606</v>
      </c>
      <c r="V16" s="569">
        <v>0</v>
      </c>
      <c r="W16" s="569">
        <v>0</v>
      </c>
      <c r="X16" s="569">
        <v>0</v>
      </c>
      <c r="Y16" s="569">
        <v>0</v>
      </c>
      <c r="Z16" s="569">
        <v>0</v>
      </c>
      <c r="AA16" s="569">
        <v>0</v>
      </c>
      <c r="AB16" s="569">
        <v>0</v>
      </c>
      <c r="AC16" s="569">
        <v>0</v>
      </c>
      <c r="AD16" s="569">
        <v>0</v>
      </c>
      <c r="AE16" s="570">
        <v>606</v>
      </c>
      <c r="AF16" s="568">
        <v>0</v>
      </c>
      <c r="AG16" s="569">
        <v>0</v>
      </c>
      <c r="AH16" s="569">
        <v>228.74999999999997</v>
      </c>
      <c r="AI16" s="569">
        <v>0</v>
      </c>
      <c r="AJ16" s="569">
        <v>0</v>
      </c>
      <c r="AK16" s="569">
        <v>40</v>
      </c>
      <c r="AL16" s="569">
        <v>0</v>
      </c>
      <c r="AM16" s="569">
        <v>0</v>
      </c>
      <c r="AN16" s="569">
        <v>0</v>
      </c>
      <c r="AO16" s="569">
        <v>0</v>
      </c>
      <c r="AP16" s="569">
        <v>0</v>
      </c>
      <c r="AQ16" s="569">
        <v>0</v>
      </c>
      <c r="AR16" s="569">
        <v>1126.6666666666667</v>
      </c>
      <c r="AS16" s="570">
        <v>1395.4166666666667</v>
      </c>
      <c r="AT16" s="568">
        <v>0</v>
      </c>
      <c r="AU16" s="569">
        <v>0</v>
      </c>
      <c r="AV16" s="569">
        <v>0</v>
      </c>
      <c r="AW16" s="569">
        <v>1481.2700000000002</v>
      </c>
      <c r="AX16" s="569">
        <v>0</v>
      </c>
      <c r="AY16" s="569">
        <v>-3.8571428571458455E-2</v>
      </c>
      <c r="AZ16" s="569">
        <v>0</v>
      </c>
      <c r="BA16" s="569">
        <v>-4.6285714285750144E-2</v>
      </c>
      <c r="BB16" s="569">
        <v>-4.6285714285772883E-2</v>
      </c>
      <c r="BC16" s="569">
        <v>-4.6285714285810776E-2</v>
      </c>
      <c r="BD16" s="569">
        <v>-4.6285714285810776E-2</v>
      </c>
      <c r="BE16" s="569">
        <v>-4.6285714285810776E-2</v>
      </c>
      <c r="BF16" s="570">
        <v>1481</v>
      </c>
    </row>
    <row r="17" spans="1:58">
      <c r="A17" s="566"/>
      <c r="B17" s="546" t="s">
        <v>327</v>
      </c>
      <c r="C17" s="567" t="s">
        <v>243</v>
      </c>
      <c r="D17" s="568">
        <v>178875</v>
      </c>
      <c r="E17" s="569">
        <v>129783</v>
      </c>
      <c r="F17" s="569">
        <v>132493</v>
      </c>
      <c r="G17" s="569">
        <v>112021</v>
      </c>
      <c r="H17" s="569">
        <v>92628</v>
      </c>
      <c r="I17" s="569">
        <v>168955</v>
      </c>
      <c r="J17" s="569">
        <v>24028.705719999998</v>
      </c>
      <c r="K17" s="569">
        <v>152548</v>
      </c>
      <c r="L17" s="569">
        <v>5493009</v>
      </c>
      <c r="M17" s="569">
        <v>726019</v>
      </c>
      <c r="N17" s="569">
        <v>175784</v>
      </c>
      <c r="O17" s="569">
        <v>134664.391928</v>
      </c>
      <c r="P17" s="569">
        <v>2045924.9023520001</v>
      </c>
      <c r="Q17" s="570">
        <v>9566733</v>
      </c>
      <c r="R17" s="568">
        <v>81727</v>
      </c>
      <c r="S17" s="569">
        <v>306094</v>
      </c>
      <c r="T17" s="569">
        <v>73609</v>
      </c>
      <c r="U17" s="569">
        <v>138071</v>
      </c>
      <c r="V17" s="569">
        <v>198032</v>
      </c>
      <c r="W17" s="569">
        <v>97448.740640000004</v>
      </c>
      <c r="X17" s="569">
        <v>223360.82944199999</v>
      </c>
      <c r="Y17" s="569">
        <v>3474137.7465249998</v>
      </c>
      <c r="Z17" s="569">
        <v>709806.43657599995</v>
      </c>
      <c r="AA17" s="569">
        <v>815731.66455999902</v>
      </c>
      <c r="AB17" s="569">
        <v>740251.56076000002</v>
      </c>
      <c r="AC17" s="569">
        <v>85628.348761999994</v>
      </c>
      <c r="AD17" s="569">
        <v>3302930.672735001</v>
      </c>
      <c r="AE17" s="570">
        <v>10800472</v>
      </c>
      <c r="AF17" s="568">
        <v>224509.69</v>
      </c>
      <c r="AG17" s="569">
        <v>300690.90000000002</v>
      </c>
      <c r="AH17" s="569">
        <v>768136.79000000027</v>
      </c>
      <c r="AI17" s="569">
        <v>1214308.1500000008</v>
      </c>
      <c r="AJ17" s="569">
        <v>621460.73999999987</v>
      </c>
      <c r="AK17" s="569">
        <v>282470.99000000011</v>
      </c>
      <c r="AL17" s="569">
        <v>745265.12999999989</v>
      </c>
      <c r="AM17" s="569">
        <v>1272069.1000000006</v>
      </c>
      <c r="AN17" s="569">
        <v>712082.3900000006</v>
      </c>
      <c r="AO17" s="569">
        <v>315622.92000000016</v>
      </c>
      <c r="AP17" s="569">
        <v>747524.46999999974</v>
      </c>
      <c r="AQ17" s="569">
        <v>818980.72000000009</v>
      </c>
      <c r="AR17" s="569">
        <v>5564256.2599999998</v>
      </c>
      <c r="AS17" s="570">
        <v>11910350.25</v>
      </c>
      <c r="AT17" s="568">
        <v>149764.09000000003</v>
      </c>
      <c r="AU17" s="569">
        <v>344703.37</v>
      </c>
      <c r="AV17" s="569">
        <v>325347.01</v>
      </c>
      <c r="AW17" s="569">
        <v>240233.89000000007</v>
      </c>
      <c r="AX17" s="569">
        <v>270371.25000000006</v>
      </c>
      <c r="AY17" s="569">
        <v>2426782.8499999996</v>
      </c>
      <c r="AZ17" s="569">
        <v>976999.21</v>
      </c>
      <c r="BA17" s="569">
        <v>1686860.3499999994</v>
      </c>
      <c r="BB17" s="569">
        <v>889016.48999999941</v>
      </c>
      <c r="BC17" s="569">
        <v>2807586.163333334</v>
      </c>
      <c r="BD17" s="569">
        <v>2807586.163333334</v>
      </c>
      <c r="BE17" s="569">
        <v>2807586.163333334</v>
      </c>
      <c r="BF17" s="570">
        <v>15732837</v>
      </c>
    </row>
    <row r="18" spans="1:58">
      <c r="A18" s="566"/>
      <c r="B18" s="546" t="s">
        <v>328</v>
      </c>
      <c r="C18" s="567" t="s">
        <v>244</v>
      </c>
      <c r="D18" s="568">
        <v>0</v>
      </c>
      <c r="E18" s="569">
        <v>0</v>
      </c>
      <c r="F18" s="569">
        <v>0</v>
      </c>
      <c r="G18" s="569">
        <v>0</v>
      </c>
      <c r="H18" s="569">
        <v>0</v>
      </c>
      <c r="I18" s="569">
        <v>0</v>
      </c>
      <c r="J18" s="569">
        <v>0</v>
      </c>
      <c r="K18" s="569">
        <v>0</v>
      </c>
      <c r="L18" s="569">
        <v>0</v>
      </c>
      <c r="M18" s="569">
        <v>0</v>
      </c>
      <c r="N18" s="569">
        <v>0</v>
      </c>
      <c r="O18" s="569">
        <v>0</v>
      </c>
      <c r="P18" s="569">
        <v>5941</v>
      </c>
      <c r="Q18" s="570">
        <v>5941</v>
      </c>
      <c r="R18" s="568">
        <v>0</v>
      </c>
      <c r="S18" s="569">
        <v>0</v>
      </c>
      <c r="T18" s="569">
        <v>0</v>
      </c>
      <c r="U18" s="569">
        <v>0</v>
      </c>
      <c r="V18" s="569">
        <v>0</v>
      </c>
      <c r="W18" s="569">
        <v>0</v>
      </c>
      <c r="X18" s="569">
        <v>0</v>
      </c>
      <c r="Y18" s="569">
        <v>0</v>
      </c>
      <c r="Z18" s="569">
        <v>0</v>
      </c>
      <c r="AA18" s="569">
        <v>0</v>
      </c>
      <c r="AB18" s="569">
        <v>0</v>
      </c>
      <c r="AD18" s="569">
        <v>0</v>
      </c>
      <c r="AE18" s="570">
        <v>0</v>
      </c>
      <c r="AF18" s="568">
        <v>0</v>
      </c>
      <c r="AG18" s="569">
        <v>0</v>
      </c>
      <c r="AH18" s="569">
        <v>0</v>
      </c>
      <c r="AI18" s="569">
        <v>338.97999999999996</v>
      </c>
      <c r="AJ18" s="569">
        <v>705.71</v>
      </c>
      <c r="AK18" s="569">
        <v>4.428571428570649E-2</v>
      </c>
      <c r="AL18" s="569">
        <v>4.428571428570649E-2</v>
      </c>
      <c r="AM18" s="569">
        <v>140.97</v>
      </c>
      <c r="AN18" s="569">
        <v>6.2857142857126291E-2</v>
      </c>
      <c r="AO18" s="569">
        <v>4.7142857142830508E-2</v>
      </c>
      <c r="AP18" s="569">
        <v>7.0714285714302605E-2</v>
      </c>
      <c r="AQ18" s="569">
        <v>7.0714285714302605E-2</v>
      </c>
      <c r="AR18" s="569">
        <v>0</v>
      </c>
      <c r="AS18" s="570">
        <v>1186</v>
      </c>
      <c r="AT18" s="568">
        <v>0</v>
      </c>
      <c r="AU18" s="569">
        <v>0</v>
      </c>
      <c r="AV18" s="569">
        <v>0</v>
      </c>
      <c r="AW18" s="569">
        <v>0</v>
      </c>
      <c r="AX18" s="569">
        <v>0</v>
      </c>
      <c r="AY18" s="569">
        <v>0</v>
      </c>
      <c r="AZ18" s="569">
        <v>0</v>
      </c>
      <c r="BA18" s="569">
        <v>963.66</v>
      </c>
      <c r="BB18" s="569">
        <v>8.5000000000007958E-2</v>
      </c>
      <c r="BC18" s="569">
        <v>8.499999999999848E-2</v>
      </c>
      <c r="BD18" s="569">
        <v>8.499999999999848E-2</v>
      </c>
      <c r="BE18" s="569">
        <v>8.499999999999848E-2</v>
      </c>
      <c r="BF18" s="570">
        <v>964</v>
      </c>
    </row>
    <row r="19" spans="1:58">
      <c r="A19" s="566"/>
      <c r="B19" s="546" t="s">
        <v>329</v>
      </c>
      <c r="C19" s="567" t="s">
        <v>330</v>
      </c>
      <c r="D19" s="568">
        <v>0</v>
      </c>
      <c r="E19" s="569">
        <v>0</v>
      </c>
      <c r="F19" s="569">
        <v>0</v>
      </c>
      <c r="G19" s="569">
        <v>0</v>
      </c>
      <c r="H19" s="569">
        <v>0</v>
      </c>
      <c r="I19" s="569">
        <v>0</v>
      </c>
      <c r="J19" s="569">
        <v>0</v>
      </c>
      <c r="K19" s="569">
        <v>0</v>
      </c>
      <c r="L19" s="569">
        <v>0</v>
      </c>
      <c r="M19" s="569">
        <v>0</v>
      </c>
      <c r="N19" s="569">
        <v>0</v>
      </c>
      <c r="O19" s="569">
        <v>0</v>
      </c>
      <c r="P19" s="569">
        <v>1</v>
      </c>
      <c r="Q19" s="570">
        <v>0</v>
      </c>
      <c r="R19" s="569">
        <v>0</v>
      </c>
      <c r="S19" s="569">
        <v>0</v>
      </c>
      <c r="T19" s="569">
        <v>0</v>
      </c>
      <c r="U19" s="569">
        <v>0</v>
      </c>
      <c r="V19" s="569">
        <v>0</v>
      </c>
      <c r="W19" s="569">
        <v>0</v>
      </c>
      <c r="X19" s="569">
        <v>0</v>
      </c>
      <c r="Y19" s="569">
        <v>0</v>
      </c>
      <c r="Z19" s="569">
        <v>0</v>
      </c>
      <c r="AA19" s="569">
        <v>0</v>
      </c>
      <c r="AB19" s="569">
        <v>0</v>
      </c>
      <c r="AC19" s="569">
        <v>0</v>
      </c>
      <c r="AD19" s="569">
        <v>0</v>
      </c>
      <c r="AE19" s="570">
        <v>0</v>
      </c>
      <c r="AF19" s="568">
        <v>0</v>
      </c>
      <c r="AG19" s="569">
        <v>0</v>
      </c>
      <c r="AH19" s="569">
        <v>0</v>
      </c>
      <c r="AI19" s="569">
        <v>0</v>
      </c>
      <c r="AJ19" s="569">
        <v>0</v>
      </c>
      <c r="AK19" s="569">
        <v>0</v>
      </c>
      <c r="AL19" s="569">
        <v>0</v>
      </c>
      <c r="AM19" s="569">
        <v>0</v>
      </c>
      <c r="AN19" s="569">
        <v>0</v>
      </c>
      <c r="AO19" s="569">
        <v>0</v>
      </c>
      <c r="AP19" s="569">
        <v>59.89</v>
      </c>
      <c r="AQ19" s="569">
        <v>0.10999999999999943</v>
      </c>
      <c r="AR19" s="569">
        <v>0</v>
      </c>
      <c r="AS19" s="570">
        <v>60</v>
      </c>
      <c r="AT19" s="568">
        <v>0</v>
      </c>
      <c r="AU19" s="569">
        <v>0</v>
      </c>
      <c r="AV19" s="569">
        <v>0</v>
      </c>
      <c r="AW19" s="569">
        <v>0</v>
      </c>
      <c r="AX19" s="569">
        <v>0</v>
      </c>
      <c r="AY19" s="569">
        <v>0</v>
      </c>
      <c r="AZ19" s="569">
        <v>0</v>
      </c>
      <c r="BA19" s="569">
        <v>0</v>
      </c>
      <c r="BB19" s="569">
        <v>0</v>
      </c>
      <c r="BC19" s="569">
        <v>0</v>
      </c>
      <c r="BD19" s="569">
        <v>0</v>
      </c>
      <c r="BE19" s="569">
        <v>0</v>
      </c>
      <c r="BF19" s="570">
        <v>0</v>
      </c>
    </row>
    <row r="20" spans="1:58">
      <c r="A20" s="566"/>
      <c r="B20" s="546" t="s">
        <v>331</v>
      </c>
      <c r="C20" s="567" t="s">
        <v>246</v>
      </c>
      <c r="D20" s="568">
        <v>0</v>
      </c>
      <c r="E20" s="569">
        <v>0</v>
      </c>
      <c r="F20" s="569">
        <v>0</v>
      </c>
      <c r="G20" s="569">
        <v>0</v>
      </c>
      <c r="H20" s="569">
        <v>0</v>
      </c>
      <c r="I20" s="569">
        <v>0</v>
      </c>
      <c r="J20" s="569">
        <v>0</v>
      </c>
      <c r="K20" s="569">
        <v>0</v>
      </c>
      <c r="L20" s="569">
        <v>0</v>
      </c>
      <c r="M20" s="569">
        <v>0</v>
      </c>
      <c r="N20" s="569">
        <v>0</v>
      </c>
      <c r="O20" s="569">
        <v>0</v>
      </c>
      <c r="P20" s="569">
        <v>0</v>
      </c>
      <c r="Q20" s="570">
        <v>0</v>
      </c>
      <c r="R20" s="568">
        <v>0</v>
      </c>
      <c r="S20" s="569">
        <v>0</v>
      </c>
      <c r="T20" s="569">
        <v>0</v>
      </c>
      <c r="U20" s="569">
        <v>0</v>
      </c>
      <c r="V20" s="569">
        <v>0</v>
      </c>
      <c r="W20" s="569">
        <v>0</v>
      </c>
      <c r="X20" s="569">
        <v>0</v>
      </c>
      <c r="Y20" s="569">
        <v>0</v>
      </c>
      <c r="Z20" s="569">
        <v>0</v>
      </c>
      <c r="AA20" s="569">
        <v>0</v>
      </c>
      <c r="AB20" s="569">
        <v>0</v>
      </c>
      <c r="AC20" s="569">
        <v>0</v>
      </c>
      <c r="AD20" s="569">
        <v>0</v>
      </c>
      <c r="AE20" s="570">
        <v>0</v>
      </c>
      <c r="AF20" s="568">
        <v>0</v>
      </c>
      <c r="AG20" s="569">
        <v>0</v>
      </c>
      <c r="AH20" s="569">
        <v>0</v>
      </c>
      <c r="AI20" s="569">
        <v>0</v>
      </c>
      <c r="AJ20" s="569">
        <v>0</v>
      </c>
      <c r="AK20" s="569">
        <v>0</v>
      </c>
      <c r="AL20" s="569">
        <v>0</v>
      </c>
      <c r="AM20" s="569">
        <v>0</v>
      </c>
      <c r="AN20" s="569">
        <v>0</v>
      </c>
      <c r="AO20" s="569">
        <v>0</v>
      </c>
      <c r="AP20" s="569">
        <v>0</v>
      </c>
      <c r="AQ20" s="569">
        <v>0</v>
      </c>
      <c r="AR20" s="569">
        <v>0</v>
      </c>
      <c r="AS20" s="570">
        <v>0</v>
      </c>
      <c r="AT20" s="568">
        <v>0</v>
      </c>
      <c r="AU20" s="569">
        <v>0</v>
      </c>
      <c r="AV20" s="569">
        <v>0</v>
      </c>
      <c r="AW20" s="569">
        <v>0</v>
      </c>
      <c r="AX20" s="569">
        <v>0</v>
      </c>
      <c r="AY20" s="569">
        <v>0</v>
      </c>
      <c r="AZ20" s="569">
        <v>0</v>
      </c>
      <c r="BA20" s="569">
        <v>0</v>
      </c>
      <c r="BB20" s="569">
        <v>0</v>
      </c>
      <c r="BC20" s="569">
        <v>0</v>
      </c>
      <c r="BD20" s="569">
        <v>0</v>
      </c>
      <c r="BE20" s="569">
        <v>0</v>
      </c>
      <c r="BF20" s="570">
        <v>0</v>
      </c>
    </row>
    <row r="21" spans="1:58" s="546" customFormat="1" ht="15.45" thickBot="1">
      <c r="A21" s="571"/>
      <c r="B21" s="572" t="s">
        <v>152</v>
      </c>
      <c r="C21" s="573"/>
      <c r="D21" s="574">
        <v>3719615</v>
      </c>
      <c r="E21" s="575">
        <v>3771419</v>
      </c>
      <c r="F21" s="575">
        <v>3726770</v>
      </c>
      <c r="G21" s="575">
        <v>4027263</v>
      </c>
      <c r="H21" s="575">
        <v>3675367</v>
      </c>
      <c r="I21" s="575">
        <v>3863577</v>
      </c>
      <c r="J21" s="575">
        <v>3739897.3370119999</v>
      </c>
      <c r="K21" s="575">
        <v>3805918</v>
      </c>
      <c r="L21" s="575">
        <v>9138254</v>
      </c>
      <c r="M21" s="575">
        <v>5119634</v>
      </c>
      <c r="N21" s="575">
        <v>4086905.9383000042</v>
      </c>
      <c r="O21" s="575">
        <v>3892955.1534039984</v>
      </c>
      <c r="P21" s="576">
        <v>4482234.571283998</v>
      </c>
      <c r="Q21" s="576">
        <v>57049809</v>
      </c>
      <c r="R21" s="574">
        <v>3513769</v>
      </c>
      <c r="S21" s="575">
        <v>3824956</v>
      </c>
      <c r="T21" s="575">
        <v>3958986</v>
      </c>
      <c r="U21" s="575">
        <v>3969109</v>
      </c>
      <c r="V21" s="575">
        <v>3877048</v>
      </c>
      <c r="W21" s="575">
        <v>4039472.4288160005</v>
      </c>
      <c r="X21" s="575">
        <v>4100882.3765560039</v>
      </c>
      <c r="Y21" s="575">
        <v>7375780.6898500007</v>
      </c>
      <c r="Z21" s="575">
        <v>4801521.6499680001</v>
      </c>
      <c r="AA21" s="575">
        <v>4922056.6252960004</v>
      </c>
      <c r="AB21" s="575">
        <v>4672356.9919600002</v>
      </c>
      <c r="AC21" s="575">
        <v>3973206.6091819997</v>
      </c>
      <c r="AD21" s="575">
        <v>3302930.672735001</v>
      </c>
      <c r="AE21" s="575">
        <v>56885716.044363007</v>
      </c>
      <c r="AF21" s="574">
        <v>3625120.15</v>
      </c>
      <c r="AG21" s="575">
        <v>3992938.0399999991</v>
      </c>
      <c r="AH21" s="575">
        <v>4667098.9000000004</v>
      </c>
      <c r="AI21" s="575">
        <v>5039420.9700000007</v>
      </c>
      <c r="AJ21" s="575">
        <v>4373640.3099999996</v>
      </c>
      <c r="AK21" s="575">
        <v>4168842.6342857149</v>
      </c>
      <c r="AL21" s="575">
        <v>4650881.5942857154</v>
      </c>
      <c r="AM21" s="575">
        <v>5258677.45</v>
      </c>
      <c r="AN21" s="575">
        <v>4975668.4528571432</v>
      </c>
      <c r="AO21" s="575">
        <v>4306963.8071428556</v>
      </c>
      <c r="AP21" s="575">
        <v>5481709.7807142856</v>
      </c>
      <c r="AQ21" s="575">
        <v>4982967.720714286</v>
      </c>
      <c r="AR21" s="575">
        <v>5772539.2783333361</v>
      </c>
      <c r="AS21" s="577">
        <v>59619441.088333338</v>
      </c>
      <c r="AT21" s="574">
        <v>3895190.88</v>
      </c>
      <c r="AU21" s="575">
        <v>4627161.12</v>
      </c>
      <c r="AV21" s="575">
        <v>4554740.2700000005</v>
      </c>
      <c r="AW21" s="575">
        <v>4622789.9599999981</v>
      </c>
      <c r="AX21" s="575">
        <v>4443728.99</v>
      </c>
      <c r="AY21" s="575">
        <v>6624008.0514285704</v>
      </c>
      <c r="AZ21" s="575">
        <v>5208931.47</v>
      </c>
      <c r="BA21" s="575">
        <v>5982840.1237142868</v>
      </c>
      <c r="BB21" s="575">
        <v>5247467.1687142858</v>
      </c>
      <c r="BC21" s="575">
        <v>6420676.3220476201</v>
      </c>
      <c r="BD21" s="575">
        <v>6420676.3220476201</v>
      </c>
      <c r="BE21" s="575">
        <v>6420676.3220476201</v>
      </c>
      <c r="BF21" s="577">
        <v>64468887</v>
      </c>
    </row>
    <row r="22" spans="1:58" s="546" customFormat="1">
      <c r="D22" s="578"/>
      <c r="E22" s="578"/>
      <c r="F22" s="578"/>
      <c r="G22" s="578"/>
      <c r="H22" s="578"/>
      <c r="I22" s="578"/>
      <c r="J22" s="578"/>
      <c r="K22" s="578"/>
      <c r="L22" s="578"/>
      <c r="M22" s="578"/>
      <c r="N22" s="578"/>
      <c r="O22" s="578"/>
      <c r="P22" s="578"/>
      <c r="Q22" s="578"/>
      <c r="R22" s="578"/>
      <c r="S22" s="578"/>
      <c r="T22" s="578">
        <v>-0.27272727293893695</v>
      </c>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U22" s="579"/>
    </row>
    <row r="23" spans="1:58" s="546" customFormat="1" ht="15.45" thickBot="1">
      <c r="D23" s="580"/>
      <c r="E23" s="580"/>
      <c r="F23" s="580"/>
      <c r="G23" s="580"/>
      <c r="H23" s="580"/>
      <c r="I23" s="580"/>
      <c r="J23" s="580"/>
      <c r="K23" s="580"/>
      <c r="L23" s="580"/>
      <c r="M23" s="580"/>
      <c r="N23" s="580"/>
      <c r="O23" s="580"/>
      <c r="P23" s="580"/>
      <c r="Q23" s="580"/>
      <c r="R23" s="580"/>
      <c r="S23" s="581"/>
      <c r="T23" s="580"/>
      <c r="U23" s="580"/>
      <c r="V23" s="580"/>
      <c r="W23" s="581"/>
      <c r="X23" s="580"/>
      <c r="Y23" s="581"/>
      <c r="Z23" s="580"/>
      <c r="AA23" s="580"/>
      <c r="AB23" s="580"/>
      <c r="AC23" s="580"/>
      <c r="AD23" s="580"/>
      <c r="AE23" s="580"/>
      <c r="AF23" s="580"/>
      <c r="AG23" s="580"/>
      <c r="AH23" s="580"/>
      <c r="AI23" s="580"/>
      <c r="AJ23" s="580"/>
      <c r="AK23" s="580"/>
      <c r="AL23" s="580"/>
      <c r="AM23" s="580"/>
      <c r="AN23" s="580"/>
      <c r="AO23" s="580"/>
      <c r="AP23" s="580"/>
      <c r="AQ23" s="580"/>
      <c r="AR23" s="580"/>
      <c r="AS23" s="580"/>
    </row>
    <row r="24" spans="1:58" s="546" customFormat="1" ht="15.45" thickBot="1">
      <c r="D24" s="557" t="s">
        <v>373</v>
      </c>
      <c r="E24" s="582"/>
      <c r="F24" s="582"/>
      <c r="G24" s="582"/>
      <c r="H24" s="582"/>
      <c r="I24" s="582"/>
      <c r="J24" s="558"/>
      <c r="K24" s="582"/>
      <c r="L24" s="582"/>
      <c r="M24" s="582"/>
      <c r="N24" s="582"/>
      <c r="O24" s="582"/>
      <c r="P24" s="582"/>
      <c r="Q24" s="583"/>
      <c r="R24" s="557" t="s">
        <v>472</v>
      </c>
      <c r="S24" s="582"/>
      <c r="T24" s="582"/>
      <c r="U24" s="582"/>
      <c r="V24" s="582"/>
      <c r="W24" s="582"/>
      <c r="X24" s="558"/>
      <c r="Y24" s="582"/>
      <c r="Z24" s="582"/>
      <c r="AA24" s="582"/>
      <c r="AB24" s="582"/>
      <c r="AC24" s="582"/>
      <c r="AD24" s="582"/>
      <c r="AE24" s="583"/>
      <c r="AF24" s="557" t="s">
        <v>473</v>
      </c>
      <c r="AG24" s="582"/>
      <c r="AH24" s="582"/>
      <c r="AI24" s="582"/>
      <c r="AJ24" s="582"/>
      <c r="AK24" s="582"/>
      <c r="AL24" s="558"/>
      <c r="AM24" s="582"/>
      <c r="AN24" s="582"/>
      <c r="AO24" s="582"/>
      <c r="AP24" s="582"/>
      <c r="AQ24" s="582"/>
      <c r="AR24" s="582"/>
      <c r="AS24" s="583"/>
      <c r="AT24" s="557" t="s">
        <v>601</v>
      </c>
      <c r="AU24" s="558"/>
      <c r="AV24" s="558"/>
      <c r="AW24" s="558"/>
      <c r="AX24" s="558"/>
      <c r="AY24" s="558"/>
      <c r="AZ24" s="558"/>
      <c r="BA24" s="558"/>
      <c r="BB24" s="558"/>
      <c r="BC24" s="558"/>
      <c r="BD24" s="558"/>
      <c r="BE24" s="558"/>
      <c r="BF24" s="583"/>
    </row>
    <row r="25" spans="1:58" s="546" customFormat="1">
      <c r="A25" s="584" t="s">
        <v>332</v>
      </c>
      <c r="B25" s="561" t="s">
        <v>51</v>
      </c>
      <c r="C25" s="562" t="s">
        <v>304</v>
      </c>
      <c r="D25" s="585" t="s">
        <v>305</v>
      </c>
      <c r="E25" s="586" t="s">
        <v>306</v>
      </c>
      <c r="F25" s="586" t="s">
        <v>307</v>
      </c>
      <c r="G25" s="586" t="s">
        <v>308</v>
      </c>
      <c r="H25" s="586" t="s">
        <v>309</v>
      </c>
      <c r="I25" s="586" t="s">
        <v>310</v>
      </c>
      <c r="J25" s="586" t="s">
        <v>311</v>
      </c>
      <c r="K25" s="586" t="s">
        <v>312</v>
      </c>
      <c r="L25" s="586" t="s">
        <v>313</v>
      </c>
      <c r="M25" s="586" t="s">
        <v>314</v>
      </c>
      <c r="N25" s="586" t="s">
        <v>315</v>
      </c>
      <c r="O25" s="586" t="s">
        <v>316</v>
      </c>
      <c r="P25" s="586" t="s">
        <v>451</v>
      </c>
      <c r="Q25" s="565" t="s">
        <v>374</v>
      </c>
      <c r="R25" s="585" t="s">
        <v>305</v>
      </c>
      <c r="S25" s="586" t="s">
        <v>306</v>
      </c>
      <c r="T25" s="586" t="s">
        <v>307</v>
      </c>
      <c r="U25" s="586" t="s">
        <v>308</v>
      </c>
      <c r="V25" s="586" t="s">
        <v>309</v>
      </c>
      <c r="W25" s="586" t="s">
        <v>310</v>
      </c>
      <c r="X25" s="586" t="s">
        <v>311</v>
      </c>
      <c r="Y25" s="586" t="s">
        <v>312</v>
      </c>
      <c r="Z25" s="586" t="s">
        <v>313</v>
      </c>
      <c r="AA25" s="586" t="s">
        <v>314</v>
      </c>
      <c r="AB25" s="586" t="s">
        <v>315</v>
      </c>
      <c r="AC25" s="586" t="s">
        <v>316</v>
      </c>
      <c r="AD25" s="586" t="s">
        <v>536</v>
      </c>
      <c r="AE25" s="565" t="s">
        <v>474</v>
      </c>
      <c r="AF25" s="585" t="s">
        <v>305</v>
      </c>
      <c r="AG25" s="586" t="s">
        <v>306</v>
      </c>
      <c r="AH25" s="586" t="s">
        <v>307</v>
      </c>
      <c r="AI25" s="586" t="s">
        <v>308</v>
      </c>
      <c r="AJ25" s="586" t="s">
        <v>309</v>
      </c>
      <c r="AK25" s="586" t="s">
        <v>310</v>
      </c>
      <c r="AL25" s="586" t="s">
        <v>311</v>
      </c>
      <c r="AM25" s="586" t="s">
        <v>312</v>
      </c>
      <c r="AN25" s="586" t="s">
        <v>313</v>
      </c>
      <c r="AO25" s="586" t="s">
        <v>314</v>
      </c>
      <c r="AP25" s="586" t="s">
        <v>315</v>
      </c>
      <c r="AQ25" s="586" t="s">
        <v>316</v>
      </c>
      <c r="AR25" s="586" t="s">
        <v>544</v>
      </c>
      <c r="AS25" s="565" t="s">
        <v>475</v>
      </c>
      <c r="AT25" s="585" t="s">
        <v>305</v>
      </c>
      <c r="AU25" s="586" t="s">
        <v>306</v>
      </c>
      <c r="AV25" s="586" t="s">
        <v>307</v>
      </c>
      <c r="AW25" s="586" t="s">
        <v>308</v>
      </c>
      <c r="AX25" s="586" t="s">
        <v>309</v>
      </c>
      <c r="AY25" s="586" t="s">
        <v>310</v>
      </c>
      <c r="AZ25" s="586" t="s">
        <v>311</v>
      </c>
      <c r="BA25" s="586" t="s">
        <v>312</v>
      </c>
      <c r="BB25" s="586" t="s">
        <v>313</v>
      </c>
      <c r="BC25" s="586" t="s">
        <v>314</v>
      </c>
      <c r="BD25" s="586" t="s">
        <v>315</v>
      </c>
      <c r="BE25" s="586" t="s">
        <v>316</v>
      </c>
      <c r="BF25" s="565" t="s">
        <v>602</v>
      </c>
    </row>
    <row r="26" spans="1:58" ht="15" customHeight="1">
      <c r="A26" s="566" t="s">
        <v>4</v>
      </c>
      <c r="B26" s="546" t="s">
        <v>53</v>
      </c>
      <c r="C26" s="567" t="s">
        <v>52</v>
      </c>
      <c r="D26" s="568">
        <v>3507210.2400000007</v>
      </c>
      <c r="E26" s="569">
        <v>227049.35</v>
      </c>
      <c r="F26" s="569">
        <v>172966.38999999998</v>
      </c>
      <c r="G26" s="569">
        <v>152869.93</v>
      </c>
      <c r="H26" s="569">
        <v>141820.14000000013</v>
      </c>
      <c r="I26" s="569">
        <v>370974.99</v>
      </c>
      <c r="J26" s="569">
        <v>298460.31999999989</v>
      </c>
      <c r="K26" s="569">
        <v>3586700.6399999992</v>
      </c>
      <c r="L26" s="569">
        <v>17069274.770000003</v>
      </c>
      <c r="M26" s="569">
        <v>4820323</v>
      </c>
      <c r="N26" s="569">
        <v>3849517.57</v>
      </c>
      <c r="O26" s="569">
        <v>4099317.59</v>
      </c>
      <c r="P26" s="587">
        <v>-5269468.9300000072</v>
      </c>
      <c r="Q26" s="588">
        <v>33027016</v>
      </c>
      <c r="R26" s="568">
        <v>3297703</v>
      </c>
      <c r="S26" s="569">
        <v>299009.90000000002</v>
      </c>
      <c r="T26" s="569">
        <v>61047</v>
      </c>
      <c r="U26" s="569">
        <v>239238</v>
      </c>
      <c r="V26" s="569">
        <v>234521</v>
      </c>
      <c r="W26" s="569">
        <v>254146.88999999996</v>
      </c>
      <c r="X26" s="569">
        <v>-2087898.4</v>
      </c>
      <c r="Y26" s="569">
        <v>6576214.0500000007</v>
      </c>
      <c r="Z26" s="569">
        <v>4618240.3499999968</v>
      </c>
      <c r="AA26" s="569">
        <v>3882665.8699999973</v>
      </c>
      <c r="AB26" s="569">
        <v>4245792.7399999984</v>
      </c>
      <c r="AC26" s="569">
        <v>3642650.71</v>
      </c>
      <c r="AD26" s="569">
        <v>-5271707.1099999957</v>
      </c>
      <c r="AE26" s="588">
        <v>19991624</v>
      </c>
      <c r="AF26" s="568">
        <v>3330574.65</v>
      </c>
      <c r="AG26" s="569">
        <v>284314.02</v>
      </c>
      <c r="AH26" s="569">
        <v>715544.86</v>
      </c>
      <c r="AI26" s="569">
        <v>1119817.9100000001</v>
      </c>
      <c r="AJ26" s="569">
        <v>565266.4099999998</v>
      </c>
      <c r="AK26" s="569">
        <v>238352.66999999998</v>
      </c>
      <c r="AL26" s="569">
        <v>886799.25999999966</v>
      </c>
      <c r="AM26" s="569">
        <v>4716304.5799999991</v>
      </c>
      <c r="AN26" s="569">
        <v>4453862.4699999988</v>
      </c>
      <c r="AO26" s="569">
        <v>12699461.470000001</v>
      </c>
      <c r="AP26" s="569">
        <v>4930193.84</v>
      </c>
      <c r="AQ26" s="569">
        <v>4481312.0699999994</v>
      </c>
      <c r="AR26" s="569">
        <v>1851254.7899999991</v>
      </c>
      <c r="AS26" s="588">
        <v>40273059</v>
      </c>
      <c r="AT26" s="568">
        <v>3472192.0500000007</v>
      </c>
      <c r="AU26" s="569">
        <v>354930.7</v>
      </c>
      <c r="AV26" s="569">
        <v>294331.20999999996</v>
      </c>
      <c r="AW26" s="569">
        <v>224317.43999999948</v>
      </c>
      <c r="AX26" s="569">
        <v>211785.2</v>
      </c>
      <c r="AY26" s="569">
        <v>2520170.6999999997</v>
      </c>
      <c r="AZ26" s="569">
        <v>1174147.55</v>
      </c>
      <c r="BA26" s="569">
        <v>5403206.0700000003</v>
      </c>
      <c r="BB26" s="569">
        <v>4680099.54</v>
      </c>
      <c r="BC26" s="569">
        <v>8426031.1799999997</v>
      </c>
      <c r="BD26" s="569">
        <v>8426031.1799999997</v>
      </c>
      <c r="BE26" s="569">
        <v>8426031.1799999997</v>
      </c>
      <c r="BF26" s="588">
        <v>43613274</v>
      </c>
    </row>
    <row r="27" spans="1:58" ht="15" customHeight="1">
      <c r="A27" s="566"/>
      <c r="B27" s="546" t="s">
        <v>55</v>
      </c>
      <c r="C27" s="567" t="s">
        <v>54</v>
      </c>
      <c r="D27" s="568">
        <v>106065.77</v>
      </c>
      <c r="E27" s="569">
        <v>107437.43999999999</v>
      </c>
      <c r="F27" s="569">
        <v>106160.53000000001</v>
      </c>
      <c r="G27" s="569">
        <v>114635.31999999999</v>
      </c>
      <c r="H27" s="569">
        <v>107843.54000000002</v>
      </c>
      <c r="I27" s="569">
        <v>109896.82999999999</v>
      </c>
      <c r="J27" s="569">
        <v>153301.56999999998</v>
      </c>
      <c r="K27" s="569">
        <v>108284.67000000001</v>
      </c>
      <c r="L27" s="569">
        <v>260589.11000000007</v>
      </c>
      <c r="M27" s="569">
        <v>145748</v>
      </c>
      <c r="N27" s="569">
        <v>133548.02000000008</v>
      </c>
      <c r="O27" s="569">
        <v>110735</v>
      </c>
      <c r="P27" s="569">
        <v>33184.199999999779</v>
      </c>
      <c r="Q27" s="588">
        <v>1597430</v>
      </c>
      <c r="R27" s="568">
        <v>105490</v>
      </c>
      <c r="S27" s="569">
        <v>114955</v>
      </c>
      <c r="T27" s="569">
        <v>119088</v>
      </c>
      <c r="U27" s="569">
        <v>107903</v>
      </c>
      <c r="V27" s="569">
        <v>115860</v>
      </c>
      <c r="W27" s="569">
        <v>119334.99</v>
      </c>
      <c r="X27" s="569">
        <v>68997.670000000013</v>
      </c>
      <c r="Y27" s="569">
        <v>265968.41000000003</v>
      </c>
      <c r="Z27" s="569">
        <v>89950.589999999938</v>
      </c>
      <c r="AA27" s="569">
        <v>82539.260000000068</v>
      </c>
      <c r="AB27" s="569">
        <v>136072.31999999998</v>
      </c>
      <c r="AC27" s="569">
        <v>115963.28</v>
      </c>
      <c r="AD27" s="569">
        <v>-64671.520000000019</v>
      </c>
      <c r="AE27" s="588">
        <v>1377451</v>
      </c>
      <c r="AF27" s="568">
        <v>85931.210000000021</v>
      </c>
      <c r="AG27" s="569">
        <v>94787.950000000012</v>
      </c>
      <c r="AH27" s="569">
        <v>111275.97999999998</v>
      </c>
      <c r="AI27" s="569">
        <v>125146.21</v>
      </c>
      <c r="AJ27" s="569">
        <v>104359.07000000002</v>
      </c>
      <c r="AK27" s="569">
        <v>92911.989999999991</v>
      </c>
      <c r="AL27" s="569">
        <v>103313.81000000003</v>
      </c>
      <c r="AM27" s="569">
        <v>122612.14</v>
      </c>
      <c r="AN27" s="569">
        <v>115942.81000000003</v>
      </c>
      <c r="AO27" s="569">
        <v>55118.960000000021</v>
      </c>
      <c r="AP27" s="569">
        <v>127878.69</v>
      </c>
      <c r="AQ27" s="569">
        <v>113087.51999999997</v>
      </c>
      <c r="AR27" s="569">
        <v>137372.65999999992</v>
      </c>
      <c r="AS27" s="588">
        <v>1389739</v>
      </c>
      <c r="AT27" s="568">
        <v>89345.48</v>
      </c>
      <c r="AU27" s="569">
        <v>107030.06000000001</v>
      </c>
      <c r="AV27" s="569">
        <v>105500.65000000001</v>
      </c>
      <c r="AW27" s="569">
        <v>95318.2</v>
      </c>
      <c r="AX27" s="569">
        <v>102694.84999999995</v>
      </c>
      <c r="AY27" s="569">
        <v>157187.48000000001</v>
      </c>
      <c r="AZ27" s="569">
        <v>79299.619999999908</v>
      </c>
      <c r="BA27" s="569">
        <v>139668.62999999995</v>
      </c>
      <c r="BB27" s="569">
        <v>120842.87</v>
      </c>
      <c r="BC27" s="569">
        <v>161448.05333333343</v>
      </c>
      <c r="BD27" s="569">
        <v>161448.05333333343</v>
      </c>
      <c r="BE27" s="569">
        <v>161448.05333333343</v>
      </c>
      <c r="BF27" s="588">
        <v>1481232</v>
      </c>
    </row>
    <row r="28" spans="1:58">
      <c r="A28" s="589" t="s">
        <v>333</v>
      </c>
      <c r="B28" s="590"/>
      <c r="C28" s="591"/>
      <c r="D28" s="592">
        <v>3613276.0100000007</v>
      </c>
      <c r="E28" s="593">
        <v>334486.78999999998</v>
      </c>
      <c r="F28" s="593">
        <v>279126.92</v>
      </c>
      <c r="G28" s="593">
        <v>267505.25</v>
      </c>
      <c r="H28" s="593">
        <v>249663.68000000017</v>
      </c>
      <c r="I28" s="593">
        <v>480871.81999999995</v>
      </c>
      <c r="J28" s="593">
        <v>451761.8899999999</v>
      </c>
      <c r="K28" s="593">
        <v>3694985.3099999991</v>
      </c>
      <c r="L28" s="593">
        <v>17329863.880000003</v>
      </c>
      <c r="M28" s="593">
        <v>4966071</v>
      </c>
      <c r="N28" s="593">
        <v>3983065.59</v>
      </c>
      <c r="O28" s="593">
        <v>4210052.59</v>
      </c>
      <c r="P28" s="593">
        <v>-5236284.7300000042</v>
      </c>
      <c r="Q28" s="594">
        <v>34624446</v>
      </c>
      <c r="R28" s="592">
        <v>3403193</v>
      </c>
      <c r="S28" s="593">
        <v>413964.9</v>
      </c>
      <c r="T28" s="593">
        <v>180135</v>
      </c>
      <c r="U28" s="593">
        <v>347141</v>
      </c>
      <c r="V28" s="593">
        <v>350381</v>
      </c>
      <c r="W28" s="593">
        <v>373481.87999999995</v>
      </c>
      <c r="X28" s="593">
        <v>-2018900.73</v>
      </c>
      <c r="Y28" s="593">
        <v>6842182.4600000009</v>
      </c>
      <c r="Z28" s="593">
        <v>4708190.9399999967</v>
      </c>
      <c r="AA28" s="593">
        <v>3965205.1299999976</v>
      </c>
      <c r="AB28" s="593">
        <v>4381865.0599999987</v>
      </c>
      <c r="AC28" s="593">
        <v>3758613.9899999998</v>
      </c>
      <c r="AD28" s="593">
        <v>-5336378.6299999952</v>
      </c>
      <c r="AE28" s="594">
        <v>21369075</v>
      </c>
      <c r="AF28" s="592">
        <v>3416505.86</v>
      </c>
      <c r="AG28" s="593">
        <v>379101.97000000003</v>
      </c>
      <c r="AH28" s="593">
        <v>826820.84</v>
      </c>
      <c r="AI28" s="593">
        <v>1244964.1200000001</v>
      </c>
      <c r="AJ28" s="593">
        <v>669625.47999999986</v>
      </c>
      <c r="AK28" s="593">
        <v>331264.65999999997</v>
      </c>
      <c r="AL28" s="593">
        <v>990113.06999999972</v>
      </c>
      <c r="AM28" s="593">
        <v>4838916.7199999988</v>
      </c>
      <c r="AN28" s="593">
        <v>4569805.2799999984</v>
      </c>
      <c r="AO28" s="593">
        <v>12754580.430000002</v>
      </c>
      <c r="AP28" s="593">
        <v>5058072.53</v>
      </c>
      <c r="AQ28" s="593">
        <v>4594399.5899999989</v>
      </c>
      <c r="AR28" s="593">
        <v>1988627.449999999</v>
      </c>
      <c r="AS28" s="594">
        <v>41662798</v>
      </c>
      <c r="AT28" s="592">
        <v>3561537.5300000007</v>
      </c>
      <c r="AU28" s="593">
        <v>461960.76</v>
      </c>
      <c r="AV28" s="593">
        <v>399831.86</v>
      </c>
      <c r="AW28" s="593">
        <v>319635.63999999949</v>
      </c>
      <c r="AX28" s="593">
        <v>314480.04999999993</v>
      </c>
      <c r="AY28" s="593">
        <v>2677358.1799999997</v>
      </c>
      <c r="AZ28" s="593">
        <v>1253447.17</v>
      </c>
      <c r="BA28" s="593">
        <v>5542874.7000000002</v>
      </c>
      <c r="BB28" s="593">
        <v>4800942.41</v>
      </c>
      <c r="BC28" s="593">
        <v>8587479.2333333325</v>
      </c>
      <c r="BD28" s="593">
        <v>8587479.2333333325</v>
      </c>
      <c r="BE28" s="593">
        <v>8587479.2333333325</v>
      </c>
      <c r="BF28" s="594">
        <v>45094506</v>
      </c>
    </row>
    <row r="29" spans="1:58" ht="15" customHeight="1">
      <c r="A29" s="566" t="s">
        <v>197</v>
      </c>
      <c r="B29" s="546" t="s">
        <v>449</v>
      </c>
      <c r="C29" s="567" t="s">
        <v>450</v>
      </c>
      <c r="D29" s="568">
        <v>0</v>
      </c>
      <c r="E29" s="569">
        <v>0</v>
      </c>
      <c r="F29" s="569">
        <v>0</v>
      </c>
      <c r="G29" s="569">
        <v>0</v>
      </c>
      <c r="H29" s="569">
        <v>0</v>
      </c>
      <c r="I29" s="569">
        <v>0</v>
      </c>
      <c r="J29" s="569">
        <v>0</v>
      </c>
      <c r="K29" s="569">
        <v>0</v>
      </c>
      <c r="L29" s="569">
        <v>0</v>
      </c>
      <c r="M29" s="569">
        <v>0</v>
      </c>
      <c r="N29" s="569">
        <v>0</v>
      </c>
      <c r="O29" s="569">
        <v>6411825.7800000003</v>
      </c>
      <c r="P29" s="569">
        <v>0.21999999973922968</v>
      </c>
      <c r="Q29" s="588">
        <v>6411826</v>
      </c>
      <c r="R29" s="568">
        <v>0</v>
      </c>
      <c r="S29" s="569">
        <v>0</v>
      </c>
      <c r="T29" s="569">
        <v>0</v>
      </c>
      <c r="U29" s="569">
        <v>0</v>
      </c>
      <c r="V29" s="569">
        <v>0</v>
      </c>
      <c r="W29" s="569">
        <v>0</v>
      </c>
      <c r="X29" s="569">
        <v>2581321.7999999998</v>
      </c>
      <c r="Y29" s="569">
        <v>0</v>
      </c>
      <c r="Z29" s="569">
        <v>0</v>
      </c>
      <c r="AA29" s="569">
        <v>7114751.6400000006</v>
      </c>
      <c r="AB29" s="569">
        <v>0</v>
      </c>
      <c r="AC29" s="569">
        <v>0</v>
      </c>
      <c r="AD29" s="569">
        <v>9696107.5599999987</v>
      </c>
      <c r="AE29" s="588">
        <v>19392181</v>
      </c>
      <c r="AF29" s="568">
        <v>0</v>
      </c>
      <c r="AG29" s="569">
        <v>0</v>
      </c>
      <c r="AH29" s="569">
        <v>0</v>
      </c>
      <c r="AI29" s="569">
        <v>0</v>
      </c>
      <c r="AJ29" s="569">
        <v>0</v>
      </c>
      <c r="AK29" s="569">
        <v>0</v>
      </c>
      <c r="AL29" s="569">
        <v>0</v>
      </c>
      <c r="AM29" s="569">
        <v>0</v>
      </c>
      <c r="AN29" s="569">
        <v>0</v>
      </c>
      <c r="AO29" s="569">
        <v>0</v>
      </c>
      <c r="AP29" s="569">
        <v>0</v>
      </c>
      <c r="AQ29" s="569">
        <v>0</v>
      </c>
      <c r="AR29" s="569">
        <v>0</v>
      </c>
      <c r="AS29" s="588">
        <v>0</v>
      </c>
      <c r="AT29" s="568">
        <v>0</v>
      </c>
      <c r="AU29" s="569">
        <v>0</v>
      </c>
      <c r="AV29" s="569">
        <v>0</v>
      </c>
      <c r="AW29" s="569">
        <v>0</v>
      </c>
      <c r="AX29" s="569">
        <v>0</v>
      </c>
      <c r="AY29" s="569">
        <v>0</v>
      </c>
      <c r="AZ29" s="569">
        <v>0</v>
      </c>
      <c r="BA29" s="569">
        <v>0</v>
      </c>
      <c r="BB29" s="569">
        <v>0</v>
      </c>
      <c r="BC29" s="569">
        <v>0</v>
      </c>
      <c r="BD29" s="569">
        <v>0</v>
      </c>
      <c r="BE29" s="569">
        <v>0</v>
      </c>
      <c r="BF29" s="588">
        <v>0</v>
      </c>
    </row>
    <row r="30" spans="1:58" ht="15" customHeight="1">
      <c r="A30" s="566"/>
      <c r="B30" s="546" t="s">
        <v>119</v>
      </c>
      <c r="C30" s="567" t="s">
        <v>334</v>
      </c>
      <c r="D30" s="568">
        <v>0</v>
      </c>
      <c r="E30" s="569">
        <v>0</v>
      </c>
      <c r="F30" s="569">
        <v>0</v>
      </c>
      <c r="G30" s="569">
        <v>0</v>
      </c>
      <c r="H30" s="569">
        <v>0</v>
      </c>
      <c r="I30" s="569">
        <v>0</v>
      </c>
      <c r="J30" s="569">
        <v>0</v>
      </c>
      <c r="K30" s="569">
        <v>0</v>
      </c>
      <c r="L30" s="569">
        <v>0</v>
      </c>
      <c r="M30" s="569">
        <v>0</v>
      </c>
      <c r="N30" s="569">
        <v>0</v>
      </c>
      <c r="O30" s="569">
        <v>0</v>
      </c>
      <c r="P30" s="569">
        <v>0</v>
      </c>
      <c r="Q30" s="588">
        <v>0</v>
      </c>
      <c r="R30" s="568">
        <v>0</v>
      </c>
      <c r="S30" s="569">
        <v>0</v>
      </c>
      <c r="T30" s="569">
        <v>0</v>
      </c>
      <c r="U30" s="569">
        <v>0</v>
      </c>
      <c r="V30" s="569">
        <v>0</v>
      </c>
      <c r="W30" s="569">
        <v>0</v>
      </c>
      <c r="X30" s="569">
        <v>0</v>
      </c>
      <c r="Y30" s="569">
        <v>0</v>
      </c>
      <c r="Z30" s="569">
        <v>0</v>
      </c>
      <c r="AA30" s="569">
        <v>0</v>
      </c>
      <c r="AB30" s="569">
        <v>0</v>
      </c>
      <c r="AC30" s="569">
        <v>0</v>
      </c>
      <c r="AD30" s="569">
        <v>0</v>
      </c>
      <c r="AE30" s="588">
        <v>0</v>
      </c>
      <c r="AF30" s="568">
        <v>0</v>
      </c>
      <c r="AG30" s="569">
        <v>0</v>
      </c>
      <c r="AH30" s="569">
        <v>0</v>
      </c>
      <c r="AI30" s="569">
        <v>0</v>
      </c>
      <c r="AJ30" s="569">
        <v>0</v>
      </c>
      <c r="AK30" s="569">
        <v>0</v>
      </c>
      <c r="AL30" s="569">
        <v>0</v>
      </c>
      <c r="AM30" s="569">
        <v>0</v>
      </c>
      <c r="AN30" s="569">
        <v>0</v>
      </c>
      <c r="AO30" s="569">
        <v>0</v>
      </c>
      <c r="AP30" s="569">
        <v>0</v>
      </c>
      <c r="AQ30" s="569">
        <v>0</v>
      </c>
      <c r="AR30" s="569">
        <v>0</v>
      </c>
      <c r="AS30" s="588">
        <v>0</v>
      </c>
      <c r="AT30" s="568">
        <v>0</v>
      </c>
      <c r="AU30" s="569">
        <v>0</v>
      </c>
      <c r="AV30" s="569">
        <v>0</v>
      </c>
      <c r="AW30" s="569">
        <v>0</v>
      </c>
      <c r="AX30" s="569">
        <v>0</v>
      </c>
      <c r="AY30" s="569">
        <v>0</v>
      </c>
      <c r="AZ30" s="569">
        <v>0</v>
      </c>
      <c r="BA30" s="569">
        <v>0</v>
      </c>
      <c r="BB30" s="569">
        <v>0</v>
      </c>
      <c r="BC30" s="569">
        <v>0</v>
      </c>
      <c r="BD30" s="569">
        <v>0</v>
      </c>
      <c r="BE30" s="569">
        <v>0</v>
      </c>
      <c r="BF30" s="588">
        <v>0</v>
      </c>
    </row>
    <row r="31" spans="1:58">
      <c r="A31" s="566"/>
      <c r="B31" s="546" t="s">
        <v>118</v>
      </c>
      <c r="C31" s="567" t="s">
        <v>335</v>
      </c>
      <c r="D31" s="568">
        <v>0</v>
      </c>
      <c r="E31" s="569">
        <v>0</v>
      </c>
      <c r="F31" s="569">
        <v>0</v>
      </c>
      <c r="G31" s="569">
        <v>0</v>
      </c>
      <c r="H31" s="569">
        <v>0</v>
      </c>
      <c r="I31" s="569">
        <v>0</v>
      </c>
      <c r="J31" s="569">
        <v>0</v>
      </c>
      <c r="K31" s="569">
        <v>0</v>
      </c>
      <c r="L31" s="569">
        <v>0</v>
      </c>
      <c r="M31" s="569">
        <v>0</v>
      </c>
      <c r="N31" s="569">
        <v>0</v>
      </c>
      <c r="O31" s="569">
        <v>0</v>
      </c>
      <c r="P31" s="569">
        <v>0</v>
      </c>
      <c r="Q31" s="588">
        <v>0</v>
      </c>
      <c r="R31" s="568">
        <v>0</v>
      </c>
      <c r="S31" s="569">
        <v>0</v>
      </c>
      <c r="T31" s="569">
        <v>0</v>
      </c>
      <c r="U31" s="569">
        <v>0</v>
      </c>
      <c r="V31" s="569">
        <v>0</v>
      </c>
      <c r="W31" s="569">
        <v>0</v>
      </c>
      <c r="X31" s="569">
        <v>0</v>
      </c>
      <c r="Y31" s="569">
        <v>0</v>
      </c>
      <c r="Z31" s="569">
        <v>0</v>
      </c>
      <c r="AA31" s="569">
        <v>0</v>
      </c>
      <c r="AB31" s="569">
        <v>0</v>
      </c>
      <c r="AC31" s="569">
        <v>0</v>
      </c>
      <c r="AD31" s="569">
        <v>0</v>
      </c>
      <c r="AE31" s="588">
        <v>0</v>
      </c>
      <c r="AF31" s="568">
        <v>0</v>
      </c>
      <c r="AG31" s="569">
        <v>0</v>
      </c>
      <c r="AH31" s="569">
        <v>0</v>
      </c>
      <c r="AI31" s="569">
        <v>0</v>
      </c>
      <c r="AJ31" s="569">
        <v>0</v>
      </c>
      <c r="AK31" s="569">
        <v>0</v>
      </c>
      <c r="AL31" s="569">
        <v>0</v>
      </c>
      <c r="AM31" s="569">
        <v>0</v>
      </c>
      <c r="AN31" s="569">
        <v>0</v>
      </c>
      <c r="AO31" s="569">
        <v>0</v>
      </c>
      <c r="AP31" s="569">
        <v>0</v>
      </c>
      <c r="AQ31" s="569">
        <v>0</v>
      </c>
      <c r="AR31" s="569">
        <v>0</v>
      </c>
      <c r="AS31" s="588">
        <v>0</v>
      </c>
      <c r="AT31" s="568">
        <v>0</v>
      </c>
      <c r="AU31" s="569">
        <v>0</v>
      </c>
      <c r="AV31" s="569">
        <v>0</v>
      </c>
      <c r="AW31" s="569">
        <v>0</v>
      </c>
      <c r="AX31" s="569">
        <v>0</v>
      </c>
      <c r="AY31" s="569">
        <v>0</v>
      </c>
      <c r="AZ31" s="569">
        <v>0</v>
      </c>
      <c r="BA31" s="569">
        <v>0</v>
      </c>
      <c r="BB31" s="569">
        <v>0</v>
      </c>
      <c r="BC31" s="569">
        <v>0</v>
      </c>
      <c r="BD31" s="569">
        <v>0</v>
      </c>
      <c r="BE31" s="569">
        <v>0</v>
      </c>
      <c r="BF31" s="588">
        <v>0</v>
      </c>
    </row>
    <row r="32" spans="1:58">
      <c r="A32" s="566"/>
      <c r="B32" s="546" t="s">
        <v>359</v>
      </c>
      <c r="C32" s="567" t="s">
        <v>361</v>
      </c>
      <c r="D32" s="568">
        <v>0</v>
      </c>
      <c r="E32" s="569">
        <v>0</v>
      </c>
      <c r="F32" s="569">
        <v>0</v>
      </c>
      <c r="G32" s="569">
        <v>0</v>
      </c>
      <c r="H32" s="569">
        <v>0</v>
      </c>
      <c r="I32" s="569">
        <v>0</v>
      </c>
      <c r="J32" s="569">
        <v>0</v>
      </c>
      <c r="K32" s="569">
        <v>0</v>
      </c>
      <c r="L32" s="569">
        <v>0</v>
      </c>
      <c r="M32" s="569">
        <v>0</v>
      </c>
      <c r="N32" s="569">
        <v>0</v>
      </c>
      <c r="O32" s="569">
        <v>0</v>
      </c>
      <c r="P32" s="569">
        <v>0</v>
      </c>
      <c r="Q32" s="588">
        <v>0</v>
      </c>
      <c r="R32" s="568">
        <v>0</v>
      </c>
      <c r="S32" s="569">
        <v>0</v>
      </c>
      <c r="T32" s="569">
        <v>0</v>
      </c>
      <c r="U32" s="569">
        <v>0</v>
      </c>
      <c r="V32" s="569">
        <v>0</v>
      </c>
      <c r="W32" s="569">
        <v>0</v>
      </c>
      <c r="X32" s="569">
        <v>0</v>
      </c>
      <c r="Y32" s="569">
        <v>0</v>
      </c>
      <c r="Z32" s="569">
        <v>0</v>
      </c>
      <c r="AA32" s="569">
        <v>0</v>
      </c>
      <c r="AB32" s="569">
        <v>0</v>
      </c>
      <c r="AC32" s="569">
        <v>0</v>
      </c>
      <c r="AD32" s="569">
        <v>0</v>
      </c>
      <c r="AE32" s="588">
        <v>0</v>
      </c>
      <c r="AF32" s="568">
        <v>0</v>
      </c>
      <c r="AG32" s="569">
        <v>0</v>
      </c>
      <c r="AH32" s="569">
        <v>0</v>
      </c>
      <c r="AI32" s="569">
        <v>0</v>
      </c>
      <c r="AJ32" s="569">
        <v>0</v>
      </c>
      <c r="AK32" s="569">
        <v>0</v>
      </c>
      <c r="AL32" s="569">
        <v>0</v>
      </c>
      <c r="AM32" s="569">
        <v>0</v>
      </c>
      <c r="AN32" s="569">
        <v>0</v>
      </c>
      <c r="AO32" s="569">
        <v>0</v>
      </c>
      <c r="AP32" s="569">
        <v>0</v>
      </c>
      <c r="AQ32" s="569">
        <v>0</v>
      </c>
      <c r="AR32" s="569">
        <v>0</v>
      </c>
      <c r="AS32" s="588">
        <v>0</v>
      </c>
      <c r="AT32" s="568">
        <v>0</v>
      </c>
      <c r="AU32" s="569">
        <v>0</v>
      </c>
      <c r="AV32" s="569">
        <v>0</v>
      </c>
      <c r="AW32" s="569">
        <v>0</v>
      </c>
      <c r="AX32" s="569">
        <v>0</v>
      </c>
      <c r="AY32" s="569">
        <v>0</v>
      </c>
      <c r="AZ32" s="569">
        <v>0</v>
      </c>
      <c r="BA32" s="569">
        <v>0</v>
      </c>
      <c r="BB32" s="569">
        <v>0</v>
      </c>
      <c r="BC32" s="569">
        <v>0</v>
      </c>
      <c r="BD32" s="569">
        <v>0</v>
      </c>
      <c r="BE32" s="569">
        <v>0</v>
      </c>
      <c r="BF32" s="588">
        <v>0</v>
      </c>
    </row>
    <row r="33" spans="1:58" ht="15" customHeight="1">
      <c r="A33" s="566"/>
      <c r="B33" s="546" t="s">
        <v>64</v>
      </c>
      <c r="C33" s="567" t="s">
        <v>63</v>
      </c>
      <c r="D33" s="568">
        <v>0</v>
      </c>
      <c r="E33" s="569">
        <v>0</v>
      </c>
      <c r="F33" s="569">
        <v>0</v>
      </c>
      <c r="G33" s="569">
        <v>0</v>
      </c>
      <c r="H33" s="569">
        <v>0</v>
      </c>
      <c r="I33" s="569">
        <v>0</v>
      </c>
      <c r="J33" s="569">
        <v>0</v>
      </c>
      <c r="K33" s="569">
        <v>0</v>
      </c>
      <c r="L33" s="569">
        <v>0</v>
      </c>
      <c r="M33" s="569">
        <v>0</v>
      </c>
      <c r="N33" s="569">
        <v>0</v>
      </c>
      <c r="O33" s="569">
        <v>0</v>
      </c>
      <c r="P33" s="569">
        <v>0</v>
      </c>
      <c r="Q33" s="588">
        <v>0</v>
      </c>
      <c r="R33" s="568">
        <v>0</v>
      </c>
      <c r="S33" s="569">
        <v>0</v>
      </c>
      <c r="T33" s="569">
        <v>0</v>
      </c>
      <c r="U33" s="569">
        <v>0</v>
      </c>
      <c r="V33" s="569">
        <v>0</v>
      </c>
      <c r="W33" s="569">
        <v>0</v>
      </c>
      <c r="X33" s="569">
        <v>0</v>
      </c>
      <c r="Y33" s="569">
        <v>0</v>
      </c>
      <c r="Z33" s="569">
        <v>0</v>
      </c>
      <c r="AA33" s="569">
        <v>0</v>
      </c>
      <c r="AB33" s="569">
        <v>0</v>
      </c>
      <c r="AC33" s="569">
        <v>0</v>
      </c>
      <c r="AD33" s="569">
        <v>0</v>
      </c>
      <c r="AE33" s="588">
        <v>0</v>
      </c>
      <c r="AF33" s="568">
        <v>0</v>
      </c>
      <c r="AG33" s="569">
        <v>0</v>
      </c>
      <c r="AH33" s="569">
        <v>0</v>
      </c>
      <c r="AI33" s="569">
        <v>0</v>
      </c>
      <c r="AJ33" s="569">
        <v>0</v>
      </c>
      <c r="AK33" s="569">
        <v>0</v>
      </c>
      <c r="AL33" s="569">
        <v>0</v>
      </c>
      <c r="AM33" s="569">
        <v>0</v>
      </c>
      <c r="AN33" s="569">
        <v>0</v>
      </c>
      <c r="AO33" s="569">
        <v>0</v>
      </c>
      <c r="AP33" s="569">
        <v>0</v>
      </c>
      <c r="AQ33" s="569">
        <v>0</v>
      </c>
      <c r="AR33" s="569">
        <v>0</v>
      </c>
      <c r="AS33" s="588">
        <v>0</v>
      </c>
      <c r="AT33" s="568">
        <v>0</v>
      </c>
      <c r="AU33" s="569">
        <v>0</v>
      </c>
      <c r="AV33" s="569">
        <v>0</v>
      </c>
      <c r="AW33" s="569">
        <v>0</v>
      </c>
      <c r="AX33" s="569">
        <v>0</v>
      </c>
      <c r="AY33" s="569">
        <v>0</v>
      </c>
      <c r="AZ33" s="569">
        <v>0</v>
      </c>
      <c r="BA33" s="569">
        <v>0</v>
      </c>
      <c r="BB33" s="569">
        <v>0</v>
      </c>
      <c r="BC33" s="569">
        <v>0</v>
      </c>
      <c r="BD33" s="569">
        <v>0</v>
      </c>
      <c r="BE33" s="569">
        <v>0</v>
      </c>
      <c r="BF33" s="588">
        <v>0</v>
      </c>
    </row>
    <row r="34" spans="1:58">
      <c r="A34" s="566"/>
      <c r="B34" s="546" t="s">
        <v>70</v>
      </c>
      <c r="C34" s="567" t="s">
        <v>69</v>
      </c>
      <c r="D34" s="568">
        <v>0</v>
      </c>
      <c r="E34" s="569">
        <v>0</v>
      </c>
      <c r="F34" s="569">
        <v>0</v>
      </c>
      <c r="G34" s="569">
        <v>0</v>
      </c>
      <c r="H34" s="569">
        <v>0</v>
      </c>
      <c r="I34" s="569">
        <v>0</v>
      </c>
      <c r="J34" s="569">
        <v>0</v>
      </c>
      <c r="K34" s="569">
        <v>0</v>
      </c>
      <c r="L34" s="569">
        <v>0</v>
      </c>
      <c r="M34" s="569">
        <v>0</v>
      </c>
      <c r="N34" s="569">
        <v>0</v>
      </c>
      <c r="O34" s="569">
        <v>0</v>
      </c>
      <c r="P34" s="569">
        <v>0</v>
      </c>
      <c r="Q34" s="588">
        <v>0</v>
      </c>
      <c r="R34" s="568">
        <v>0</v>
      </c>
      <c r="S34" s="569">
        <v>0</v>
      </c>
      <c r="T34" s="569">
        <v>0</v>
      </c>
      <c r="U34" s="569">
        <v>0</v>
      </c>
      <c r="V34" s="569">
        <v>0</v>
      </c>
      <c r="W34" s="569">
        <v>0</v>
      </c>
      <c r="X34" s="569">
        <v>0</v>
      </c>
      <c r="Y34" s="569">
        <v>0</v>
      </c>
      <c r="Z34" s="569">
        <v>0</v>
      </c>
      <c r="AA34" s="569">
        <v>0</v>
      </c>
      <c r="AB34" s="569">
        <v>0</v>
      </c>
      <c r="AC34" s="569">
        <v>0</v>
      </c>
      <c r="AD34" s="569">
        <v>0</v>
      </c>
      <c r="AE34" s="588">
        <v>0</v>
      </c>
      <c r="AF34" s="568">
        <v>0</v>
      </c>
      <c r="AG34" s="569">
        <v>0</v>
      </c>
      <c r="AH34" s="569">
        <v>0</v>
      </c>
      <c r="AI34" s="569">
        <v>0</v>
      </c>
      <c r="AJ34" s="569">
        <v>0</v>
      </c>
      <c r="AK34" s="569">
        <v>0</v>
      </c>
      <c r="AL34" s="569">
        <v>0</v>
      </c>
      <c r="AM34" s="569">
        <v>0</v>
      </c>
      <c r="AN34" s="569">
        <v>0</v>
      </c>
      <c r="AO34" s="569">
        <v>0</v>
      </c>
      <c r="AP34" s="569">
        <v>0</v>
      </c>
      <c r="AQ34" s="569">
        <v>0</v>
      </c>
      <c r="AR34" s="569">
        <v>0</v>
      </c>
      <c r="AS34" s="588">
        <v>0</v>
      </c>
      <c r="AT34" s="568">
        <v>0</v>
      </c>
      <c r="AU34" s="569">
        <v>0</v>
      </c>
      <c r="AV34" s="569">
        <v>0</v>
      </c>
      <c r="AW34" s="569">
        <v>0</v>
      </c>
      <c r="AX34" s="569">
        <v>0</v>
      </c>
      <c r="AY34" s="569">
        <v>0</v>
      </c>
      <c r="AZ34" s="569">
        <v>0</v>
      </c>
      <c r="BA34" s="569">
        <v>0</v>
      </c>
      <c r="BB34" s="569">
        <v>0</v>
      </c>
      <c r="BC34" s="569">
        <v>0</v>
      </c>
      <c r="BD34" s="569">
        <v>0</v>
      </c>
      <c r="BE34" s="569">
        <v>0</v>
      </c>
      <c r="BF34" s="588">
        <v>0</v>
      </c>
    </row>
    <row r="35" spans="1:58">
      <c r="A35" s="566"/>
      <c r="B35" s="546" t="s">
        <v>72</v>
      </c>
      <c r="C35" s="567" t="s">
        <v>71</v>
      </c>
      <c r="D35" s="568">
        <v>0</v>
      </c>
      <c r="E35" s="569">
        <v>0</v>
      </c>
      <c r="F35" s="569">
        <v>0</v>
      </c>
      <c r="G35" s="569">
        <v>0</v>
      </c>
      <c r="H35" s="569">
        <v>0</v>
      </c>
      <c r="I35" s="569">
        <v>0</v>
      </c>
      <c r="J35" s="569">
        <v>0</v>
      </c>
      <c r="K35" s="569">
        <v>0</v>
      </c>
      <c r="L35" s="569">
        <v>0</v>
      </c>
      <c r="M35" s="569">
        <v>0</v>
      </c>
      <c r="N35" s="569">
        <v>0</v>
      </c>
      <c r="O35" s="569">
        <v>0</v>
      </c>
      <c r="P35" s="569">
        <v>0</v>
      </c>
      <c r="Q35" s="588">
        <v>0</v>
      </c>
      <c r="R35" s="568">
        <v>0</v>
      </c>
      <c r="S35" s="569">
        <v>0</v>
      </c>
      <c r="T35" s="569">
        <v>0</v>
      </c>
      <c r="U35" s="569">
        <v>0</v>
      </c>
      <c r="V35" s="569">
        <v>0</v>
      </c>
      <c r="W35" s="569">
        <v>0</v>
      </c>
      <c r="X35" s="569">
        <v>0</v>
      </c>
      <c r="Y35" s="569">
        <v>0</v>
      </c>
      <c r="Z35" s="569">
        <v>0</v>
      </c>
      <c r="AA35" s="569">
        <v>0</v>
      </c>
      <c r="AB35" s="569">
        <v>0</v>
      </c>
      <c r="AC35" s="569">
        <v>0</v>
      </c>
      <c r="AD35" s="569">
        <v>0</v>
      </c>
      <c r="AE35" s="588">
        <v>0</v>
      </c>
      <c r="AF35" s="568">
        <v>0</v>
      </c>
      <c r="AG35" s="569">
        <v>0</v>
      </c>
      <c r="AH35" s="569">
        <v>0</v>
      </c>
      <c r="AI35" s="569">
        <v>0</v>
      </c>
      <c r="AJ35" s="569">
        <v>0</v>
      </c>
      <c r="AK35" s="569">
        <v>0</v>
      </c>
      <c r="AL35" s="569">
        <v>0</v>
      </c>
      <c r="AM35" s="569">
        <v>0</v>
      </c>
      <c r="AN35" s="569">
        <v>0</v>
      </c>
      <c r="AO35" s="569">
        <v>0</v>
      </c>
      <c r="AP35" s="569">
        <v>0</v>
      </c>
      <c r="AQ35" s="569">
        <v>0</v>
      </c>
      <c r="AR35" s="569">
        <v>0</v>
      </c>
      <c r="AS35" s="588">
        <v>0</v>
      </c>
      <c r="AT35" s="568">
        <v>0</v>
      </c>
      <c r="AU35" s="569">
        <v>0</v>
      </c>
      <c r="AV35" s="569">
        <v>0</v>
      </c>
      <c r="AW35" s="569">
        <v>0</v>
      </c>
      <c r="AX35" s="569">
        <v>0</v>
      </c>
      <c r="AY35" s="569">
        <v>0</v>
      </c>
      <c r="AZ35" s="569">
        <v>0</v>
      </c>
      <c r="BA35" s="569">
        <v>0</v>
      </c>
      <c r="BB35" s="569">
        <v>0</v>
      </c>
      <c r="BC35" s="569">
        <v>0</v>
      </c>
      <c r="BD35" s="569">
        <v>0</v>
      </c>
      <c r="BE35" s="569">
        <v>0</v>
      </c>
      <c r="BF35" s="588">
        <v>0</v>
      </c>
    </row>
    <row r="36" spans="1:58">
      <c r="A36" s="566"/>
      <c r="B36" s="546" t="s">
        <v>74</v>
      </c>
      <c r="C36" s="567" t="s">
        <v>73</v>
      </c>
      <c r="D36" s="568">
        <v>0</v>
      </c>
      <c r="E36" s="569">
        <v>0</v>
      </c>
      <c r="F36" s="569">
        <v>0</v>
      </c>
      <c r="G36" s="569">
        <v>0</v>
      </c>
      <c r="H36" s="569">
        <v>0</v>
      </c>
      <c r="I36" s="569">
        <v>0</v>
      </c>
      <c r="J36" s="569">
        <v>0</v>
      </c>
      <c r="K36" s="569">
        <v>0</v>
      </c>
      <c r="L36" s="569">
        <v>0</v>
      </c>
      <c r="M36" s="569">
        <v>0</v>
      </c>
      <c r="N36" s="569">
        <v>0</v>
      </c>
      <c r="O36" s="569">
        <v>0</v>
      </c>
      <c r="P36" s="569">
        <v>0</v>
      </c>
      <c r="Q36" s="588">
        <v>0</v>
      </c>
      <c r="R36" s="568">
        <v>0</v>
      </c>
      <c r="S36" s="569">
        <v>0.27272727272727271</v>
      </c>
      <c r="T36" s="569">
        <v>0.27272727272727276</v>
      </c>
      <c r="U36" s="569">
        <v>0.27272727272727271</v>
      </c>
      <c r="V36" s="569">
        <v>0.27272727272727271</v>
      </c>
      <c r="W36" s="569">
        <v>0.27272727272727271</v>
      </c>
      <c r="X36" s="569">
        <v>0.27272727272727271</v>
      </c>
      <c r="Y36" s="569">
        <v>0.27272727272727271</v>
      </c>
      <c r="Z36" s="569">
        <v>0.27272727272727271</v>
      </c>
      <c r="AA36" s="569">
        <v>1</v>
      </c>
      <c r="AB36" s="569">
        <v>3.0909090909090904</v>
      </c>
      <c r="AC36" s="569">
        <v>0</v>
      </c>
      <c r="AD36" s="569">
        <v>-3.2727272727272716</v>
      </c>
      <c r="AE36" s="588">
        <v>3</v>
      </c>
      <c r="AF36" s="568">
        <v>0</v>
      </c>
      <c r="AG36" s="569">
        <v>0</v>
      </c>
      <c r="AH36" s="569">
        <v>0</v>
      </c>
      <c r="AI36" s="569">
        <v>0</v>
      </c>
      <c r="AJ36" s="569">
        <v>0</v>
      </c>
      <c r="AK36" s="569">
        <v>0</v>
      </c>
      <c r="AL36" s="569">
        <v>0</v>
      </c>
      <c r="AM36" s="569">
        <v>0</v>
      </c>
      <c r="AN36" s="569">
        <v>0</v>
      </c>
      <c r="AO36" s="569">
        <v>0</v>
      </c>
      <c r="AP36" s="569">
        <v>0</v>
      </c>
      <c r="AQ36" s="569">
        <v>0</v>
      </c>
      <c r="AR36" s="569">
        <v>0</v>
      </c>
      <c r="AS36" s="588">
        <v>0</v>
      </c>
      <c r="AT36" s="568">
        <v>0</v>
      </c>
      <c r="AU36" s="569">
        <v>0</v>
      </c>
      <c r="AV36" s="569">
        <v>0</v>
      </c>
      <c r="AW36" s="569">
        <v>0</v>
      </c>
      <c r="AX36" s="569">
        <v>0</v>
      </c>
      <c r="AY36" s="569">
        <v>0</v>
      </c>
      <c r="AZ36" s="569">
        <v>0</v>
      </c>
      <c r="BA36" s="569">
        <v>0</v>
      </c>
      <c r="BB36" s="569">
        <v>0</v>
      </c>
      <c r="BC36" s="569">
        <v>0</v>
      </c>
      <c r="BD36" s="569">
        <v>0</v>
      </c>
      <c r="BE36" s="569">
        <v>0</v>
      </c>
      <c r="BF36" s="588">
        <v>0</v>
      </c>
    </row>
    <row r="37" spans="1:58">
      <c r="A37" s="566"/>
      <c r="B37" s="546" t="s">
        <v>132</v>
      </c>
      <c r="C37" s="567" t="s">
        <v>336</v>
      </c>
      <c r="D37" s="568">
        <v>0</v>
      </c>
      <c r="E37" s="569">
        <v>0</v>
      </c>
      <c r="F37" s="569">
        <v>0</v>
      </c>
      <c r="G37" s="569">
        <v>0</v>
      </c>
      <c r="H37" s="569">
        <v>0</v>
      </c>
      <c r="I37" s="569">
        <v>0</v>
      </c>
      <c r="J37" s="569">
        <v>0</v>
      </c>
      <c r="K37" s="569">
        <v>0</v>
      </c>
      <c r="L37" s="569">
        <v>0</v>
      </c>
      <c r="M37" s="569">
        <v>0</v>
      </c>
      <c r="N37" s="569">
        <v>0</v>
      </c>
      <c r="O37" s="569">
        <v>0</v>
      </c>
      <c r="P37" s="569">
        <v>0</v>
      </c>
      <c r="Q37" s="588">
        <v>0</v>
      </c>
      <c r="R37" s="568">
        <v>0</v>
      </c>
      <c r="S37" s="569">
        <v>0</v>
      </c>
      <c r="T37" s="569">
        <v>0</v>
      </c>
      <c r="U37" s="569">
        <v>0</v>
      </c>
      <c r="V37" s="569">
        <v>0</v>
      </c>
      <c r="W37" s="569">
        <v>0</v>
      </c>
      <c r="X37" s="569">
        <v>0</v>
      </c>
      <c r="Y37" s="569">
        <v>0</v>
      </c>
      <c r="Z37" s="569">
        <v>0</v>
      </c>
      <c r="AA37" s="569">
        <v>0</v>
      </c>
      <c r="AB37" s="569">
        <v>0</v>
      </c>
      <c r="AC37" s="569">
        <v>0</v>
      </c>
      <c r="AD37" s="569">
        <v>0</v>
      </c>
      <c r="AE37" s="588">
        <v>0</v>
      </c>
      <c r="AF37" s="568">
        <v>0</v>
      </c>
      <c r="AG37" s="569">
        <v>0</v>
      </c>
      <c r="AH37" s="569">
        <v>0</v>
      </c>
      <c r="AI37" s="569">
        <v>0</v>
      </c>
      <c r="AJ37" s="569">
        <v>0</v>
      </c>
      <c r="AK37" s="569">
        <v>0</v>
      </c>
      <c r="AL37" s="569">
        <v>0</v>
      </c>
      <c r="AM37" s="569">
        <v>0</v>
      </c>
      <c r="AN37" s="569">
        <v>0</v>
      </c>
      <c r="AO37" s="569">
        <v>0</v>
      </c>
      <c r="AP37" s="569">
        <v>0</v>
      </c>
      <c r="AQ37" s="569">
        <v>0</v>
      </c>
      <c r="AR37" s="569">
        <v>0</v>
      </c>
      <c r="AS37" s="588">
        <v>0</v>
      </c>
      <c r="AT37" s="568">
        <v>0</v>
      </c>
      <c r="AU37" s="569">
        <v>0</v>
      </c>
      <c r="AV37" s="569">
        <v>0</v>
      </c>
      <c r="AW37" s="569">
        <v>0</v>
      </c>
      <c r="AX37" s="569">
        <v>0</v>
      </c>
      <c r="AY37" s="569">
        <v>0</v>
      </c>
      <c r="AZ37" s="569">
        <v>0</v>
      </c>
      <c r="BA37" s="569">
        <v>0</v>
      </c>
      <c r="BB37" s="569">
        <v>0</v>
      </c>
      <c r="BC37" s="569">
        <v>0</v>
      </c>
      <c r="BD37" s="569">
        <v>0</v>
      </c>
      <c r="BE37" s="569">
        <v>0</v>
      </c>
      <c r="BF37" s="588">
        <v>0</v>
      </c>
    </row>
    <row r="38" spans="1:58">
      <c r="A38" s="566"/>
      <c r="B38" s="546" t="s">
        <v>358</v>
      </c>
      <c r="C38" s="567" t="s">
        <v>357</v>
      </c>
      <c r="D38" s="568">
        <v>0</v>
      </c>
      <c r="E38" s="569">
        <v>0</v>
      </c>
      <c r="F38" s="569">
        <v>0</v>
      </c>
      <c r="G38" s="569">
        <v>0</v>
      </c>
      <c r="H38" s="569">
        <v>0</v>
      </c>
      <c r="I38" s="569">
        <v>0</v>
      </c>
      <c r="J38" s="569">
        <v>0</v>
      </c>
      <c r="K38" s="569">
        <v>0</v>
      </c>
      <c r="L38" s="569">
        <v>0</v>
      </c>
      <c r="M38" s="569">
        <v>0</v>
      </c>
      <c r="N38" s="569">
        <v>0</v>
      </c>
      <c r="O38" s="569">
        <v>0</v>
      </c>
      <c r="P38" s="569">
        <v>0</v>
      </c>
      <c r="Q38" s="588">
        <v>0</v>
      </c>
      <c r="R38" s="568">
        <v>0</v>
      </c>
      <c r="S38" s="569">
        <v>0</v>
      </c>
      <c r="T38" s="569">
        <v>0</v>
      </c>
      <c r="U38" s="569">
        <v>0</v>
      </c>
      <c r="V38" s="569">
        <v>0</v>
      </c>
      <c r="W38" s="569">
        <v>0</v>
      </c>
      <c r="X38" s="569">
        <v>0</v>
      </c>
      <c r="Y38" s="569">
        <v>0</v>
      </c>
      <c r="Z38" s="569">
        <v>0</v>
      </c>
      <c r="AA38" s="569">
        <v>0</v>
      </c>
      <c r="AB38" s="569">
        <v>0</v>
      </c>
      <c r="AC38" s="569">
        <v>0</v>
      </c>
      <c r="AD38" s="569">
        <v>0</v>
      </c>
      <c r="AE38" s="588">
        <v>0</v>
      </c>
      <c r="AF38" s="568">
        <v>0</v>
      </c>
      <c r="AG38" s="569">
        <v>0</v>
      </c>
      <c r="AH38" s="569">
        <v>0</v>
      </c>
      <c r="AI38" s="569">
        <v>0</v>
      </c>
      <c r="AJ38" s="569">
        <v>0</v>
      </c>
      <c r="AK38" s="569">
        <v>0</v>
      </c>
      <c r="AL38" s="569">
        <v>0</v>
      </c>
      <c r="AM38" s="569">
        <v>0</v>
      </c>
      <c r="AN38" s="569">
        <v>0</v>
      </c>
      <c r="AO38" s="569">
        <v>0</v>
      </c>
      <c r="AP38" s="569">
        <v>0</v>
      </c>
      <c r="AQ38" s="569">
        <v>0</v>
      </c>
      <c r="AR38" s="569">
        <v>0</v>
      </c>
      <c r="AS38" s="588">
        <v>0</v>
      </c>
      <c r="AT38" s="568">
        <v>0</v>
      </c>
      <c r="AU38" s="569">
        <v>0</v>
      </c>
      <c r="AV38" s="569">
        <v>0</v>
      </c>
      <c r="AW38" s="569">
        <v>0</v>
      </c>
      <c r="AX38" s="569">
        <v>0</v>
      </c>
      <c r="AY38" s="569">
        <v>0</v>
      </c>
      <c r="AZ38" s="569">
        <v>0</v>
      </c>
      <c r="BA38" s="569">
        <v>0</v>
      </c>
      <c r="BB38" s="569">
        <v>0</v>
      </c>
      <c r="BC38" s="569">
        <v>0</v>
      </c>
      <c r="BD38" s="569">
        <v>0</v>
      </c>
      <c r="BE38" s="569">
        <v>0</v>
      </c>
      <c r="BF38" s="588">
        <v>0</v>
      </c>
    </row>
    <row r="39" spans="1:58">
      <c r="A39" s="566"/>
      <c r="B39" s="546" t="s">
        <v>78</v>
      </c>
      <c r="C39" s="567" t="s">
        <v>337</v>
      </c>
      <c r="D39" s="568">
        <v>0</v>
      </c>
      <c r="E39" s="569">
        <v>0</v>
      </c>
      <c r="F39" s="569">
        <v>0</v>
      </c>
      <c r="G39" s="569">
        <v>0</v>
      </c>
      <c r="H39" s="569">
        <v>0</v>
      </c>
      <c r="I39" s="569">
        <v>0</v>
      </c>
      <c r="J39" s="569">
        <v>0</v>
      </c>
      <c r="K39" s="569">
        <v>0</v>
      </c>
      <c r="L39" s="569">
        <v>0</v>
      </c>
      <c r="M39" s="569">
        <v>0</v>
      </c>
      <c r="N39" s="569">
        <v>0</v>
      </c>
      <c r="O39" s="569">
        <v>0</v>
      </c>
      <c r="P39" s="569">
        <v>0</v>
      </c>
      <c r="Q39" s="588">
        <v>0</v>
      </c>
      <c r="R39" s="568">
        <v>0</v>
      </c>
      <c r="S39" s="569">
        <v>0</v>
      </c>
      <c r="T39" s="569">
        <v>0</v>
      </c>
      <c r="U39" s="569">
        <v>0</v>
      </c>
      <c r="V39" s="569">
        <v>0</v>
      </c>
      <c r="W39" s="569">
        <v>0</v>
      </c>
      <c r="X39" s="569">
        <v>0</v>
      </c>
      <c r="Y39" s="569">
        <v>0</v>
      </c>
      <c r="Z39" s="569">
        <v>0</v>
      </c>
      <c r="AA39" s="569">
        <v>0</v>
      </c>
      <c r="AB39" s="569">
        <v>0</v>
      </c>
      <c r="AC39" s="569">
        <v>0</v>
      </c>
      <c r="AD39" s="569">
        <v>0</v>
      </c>
      <c r="AE39" s="588">
        <v>0</v>
      </c>
      <c r="AF39" s="568">
        <v>0</v>
      </c>
      <c r="AG39" s="569">
        <v>0</v>
      </c>
      <c r="AH39" s="569">
        <v>0</v>
      </c>
      <c r="AI39" s="569">
        <v>0</v>
      </c>
      <c r="AJ39" s="569">
        <v>0</v>
      </c>
      <c r="AK39" s="569">
        <v>0</v>
      </c>
      <c r="AL39" s="569">
        <v>0</v>
      </c>
      <c r="AM39" s="569">
        <v>0</v>
      </c>
      <c r="AN39" s="569">
        <v>0</v>
      </c>
      <c r="AO39" s="569">
        <v>0</v>
      </c>
      <c r="AP39" s="569">
        <v>0</v>
      </c>
      <c r="AQ39" s="569">
        <v>0</v>
      </c>
      <c r="AR39" s="569">
        <v>0</v>
      </c>
      <c r="AS39" s="588">
        <v>0</v>
      </c>
      <c r="AT39" s="568">
        <v>0</v>
      </c>
      <c r="AU39" s="569">
        <v>0</v>
      </c>
      <c r="AV39" s="569">
        <v>0</v>
      </c>
      <c r="AW39" s="569">
        <v>0</v>
      </c>
      <c r="AX39" s="569">
        <v>0</v>
      </c>
      <c r="AY39" s="569">
        <v>0</v>
      </c>
      <c r="AZ39" s="569">
        <v>0</v>
      </c>
      <c r="BA39" s="569">
        <v>0</v>
      </c>
      <c r="BB39" s="569">
        <v>0</v>
      </c>
      <c r="BC39" s="569">
        <v>0</v>
      </c>
      <c r="BD39" s="569">
        <v>0</v>
      </c>
      <c r="BE39" s="569">
        <v>0</v>
      </c>
      <c r="BF39" s="588">
        <v>0</v>
      </c>
    </row>
    <row r="40" spans="1:58">
      <c r="A40" s="566"/>
      <c r="B40" s="595">
        <v>93.667000000000002</v>
      </c>
      <c r="C40" s="567" t="s">
        <v>81</v>
      </c>
      <c r="D40" s="568">
        <v>0</v>
      </c>
      <c r="E40" s="569">
        <v>3324369</v>
      </c>
      <c r="F40" s="569">
        <v>3336405</v>
      </c>
      <c r="G40" s="569">
        <v>3635155</v>
      </c>
      <c r="H40" s="569">
        <v>3312794</v>
      </c>
      <c r="I40" s="569">
        <v>3267448</v>
      </c>
      <c r="J40" s="569">
        <v>3129683.5600000015</v>
      </c>
      <c r="K40" s="569">
        <v>-2462</v>
      </c>
      <c r="L40" s="569">
        <v>-8463956</v>
      </c>
      <c r="M40" s="569">
        <v>-35</v>
      </c>
      <c r="N40" s="569">
        <v>-34971.380000002682</v>
      </c>
      <c r="O40" s="569">
        <v>-6844820.6300000008</v>
      </c>
      <c r="P40" s="569">
        <v>8678076.450000003</v>
      </c>
      <c r="Q40" s="588">
        <v>13337686</v>
      </c>
      <c r="R40" s="568">
        <v>0</v>
      </c>
      <c r="S40" s="569">
        <v>3290824</v>
      </c>
      <c r="T40" s="569">
        <v>3654830</v>
      </c>
      <c r="U40" s="569">
        <v>3500541</v>
      </c>
      <c r="V40" s="569">
        <v>3383909</v>
      </c>
      <c r="W40" s="569">
        <v>3470958.37</v>
      </c>
      <c r="X40" s="569">
        <v>3130443.3800000045</v>
      </c>
      <c r="Y40" s="569">
        <v>235340.50999999605</v>
      </c>
      <c r="Z40" s="569">
        <v>-345280</v>
      </c>
      <c r="AA40" s="569">
        <v>-6394780.2500000028</v>
      </c>
      <c r="AB40" s="569">
        <v>-641.4</v>
      </c>
      <c r="AC40" s="569">
        <v>-23696.43</v>
      </c>
      <c r="AD40" s="569">
        <v>-564762.18000000156</v>
      </c>
      <c r="AE40" s="588">
        <v>13337686</v>
      </c>
      <c r="AF40" s="568">
        <v>0</v>
      </c>
      <c r="AG40" s="569">
        <v>3384557.5800000005</v>
      </c>
      <c r="AH40" s="569">
        <v>3588597.1799999997</v>
      </c>
      <c r="AI40" s="569">
        <v>3533548.98</v>
      </c>
      <c r="AJ40" s="569">
        <v>3473064.4</v>
      </c>
      <c r="AK40" s="569">
        <v>3360106.5600000005</v>
      </c>
      <c r="AL40" s="569">
        <v>3106041.4800000014</v>
      </c>
      <c r="AM40" s="569">
        <v>16599.219999999998</v>
      </c>
      <c r="AN40" s="569">
        <v>19720.750000000004</v>
      </c>
      <c r="AO40" s="569">
        <v>-9033377.7899999991</v>
      </c>
      <c r="AP40" s="569">
        <v>0</v>
      </c>
      <c r="AQ40" s="569">
        <v>-2660.67</v>
      </c>
      <c r="AR40" s="569">
        <v>1891488.3099999968</v>
      </c>
      <c r="AS40" s="588">
        <v>13337686</v>
      </c>
      <c r="AT40" s="568">
        <v>0</v>
      </c>
      <c r="AU40" s="569">
        <v>3794653.9399999995</v>
      </c>
      <c r="AV40" s="569">
        <v>3797707.5</v>
      </c>
      <c r="AW40" s="569">
        <v>3931474.7899999996</v>
      </c>
      <c r="AX40" s="569">
        <v>3772606.18</v>
      </c>
      <c r="AY40" s="569">
        <v>3565636.6399999997</v>
      </c>
      <c r="AZ40" s="569">
        <v>3595667.51</v>
      </c>
      <c r="BA40" s="569">
        <v>6110.489999999998</v>
      </c>
      <c r="BB40" s="569">
        <v>3711.8599999999997</v>
      </c>
      <c r="BC40" s="569">
        <v>-3043294.3033333309</v>
      </c>
      <c r="BD40" s="569">
        <v>-3043294.3033333309</v>
      </c>
      <c r="BE40" s="569">
        <v>-3043294.3033333309</v>
      </c>
      <c r="BF40" s="588">
        <v>13337686</v>
      </c>
    </row>
    <row r="41" spans="1:58">
      <c r="A41" s="566"/>
      <c r="B41" s="595">
        <v>93.747</v>
      </c>
      <c r="C41" s="567"/>
      <c r="D41" s="568"/>
      <c r="E41" s="569"/>
      <c r="F41" s="569"/>
      <c r="G41" s="569"/>
      <c r="H41" s="569"/>
      <c r="I41" s="569"/>
      <c r="J41" s="569"/>
      <c r="K41" s="569"/>
      <c r="L41" s="569"/>
      <c r="M41" s="569"/>
      <c r="N41" s="569"/>
      <c r="O41" s="569"/>
      <c r="P41" s="569"/>
      <c r="Q41" s="588"/>
      <c r="R41" s="568"/>
      <c r="S41" s="569"/>
      <c r="T41" s="569"/>
      <c r="U41" s="569"/>
      <c r="V41" s="569"/>
      <c r="W41" s="569"/>
      <c r="X41" s="569"/>
      <c r="Y41" s="569"/>
      <c r="Z41" s="569"/>
      <c r="AA41" s="569"/>
      <c r="AB41" s="569"/>
      <c r="AC41" s="569"/>
      <c r="AD41" s="569"/>
      <c r="AE41" s="596">
        <v>553637</v>
      </c>
      <c r="AF41" s="569">
        <v>0</v>
      </c>
      <c r="AG41" s="569">
        <v>0</v>
      </c>
      <c r="AH41" s="569">
        <v>0</v>
      </c>
      <c r="AI41" s="569">
        <v>0</v>
      </c>
      <c r="AJ41" s="569">
        <v>0</v>
      </c>
      <c r="AK41" s="569">
        <v>0</v>
      </c>
      <c r="AL41" s="569">
        <v>0</v>
      </c>
      <c r="AM41" s="569">
        <v>0</v>
      </c>
      <c r="AN41" s="569">
        <v>0</v>
      </c>
      <c r="AO41" s="569">
        <v>0</v>
      </c>
      <c r="AP41" s="569">
        <v>0</v>
      </c>
      <c r="AQ41" s="569">
        <v>0</v>
      </c>
      <c r="AR41" s="569">
        <v>0</v>
      </c>
      <c r="AS41" s="588">
        <v>0</v>
      </c>
      <c r="AT41" s="569">
        <v>0</v>
      </c>
      <c r="AU41" s="569">
        <v>0</v>
      </c>
      <c r="AV41" s="569">
        <v>0</v>
      </c>
      <c r="AW41" s="569">
        <v>0</v>
      </c>
      <c r="AX41" s="569">
        <v>0</v>
      </c>
      <c r="AY41" s="569">
        <v>0</v>
      </c>
      <c r="AZ41" s="569">
        <v>0</v>
      </c>
      <c r="BA41" s="569">
        <v>0</v>
      </c>
      <c r="BB41" s="569">
        <v>0</v>
      </c>
      <c r="BC41" s="569">
        <v>0</v>
      </c>
      <c r="BD41" s="569">
        <v>0</v>
      </c>
      <c r="BE41" s="569">
        <v>0</v>
      </c>
      <c r="BF41" s="588">
        <v>0</v>
      </c>
    </row>
    <row r="42" spans="1:58">
      <c r="A42" s="566"/>
      <c r="B42" s="595" t="s">
        <v>446</v>
      </c>
      <c r="C42" s="567" t="s">
        <v>448</v>
      </c>
      <c r="D42" s="568">
        <v>0</v>
      </c>
      <c r="E42" s="569">
        <v>0</v>
      </c>
      <c r="F42" s="569">
        <v>0</v>
      </c>
      <c r="G42" s="569">
        <v>0</v>
      </c>
      <c r="H42" s="569">
        <v>0</v>
      </c>
      <c r="I42" s="569">
        <v>0</v>
      </c>
      <c r="J42" s="569">
        <v>0</v>
      </c>
      <c r="K42" s="569">
        <v>0</v>
      </c>
      <c r="L42" s="569">
        <v>0</v>
      </c>
      <c r="M42" s="569">
        <v>0</v>
      </c>
      <c r="N42" s="569">
        <v>0</v>
      </c>
      <c r="O42" s="569">
        <v>0</v>
      </c>
      <c r="P42" s="569">
        <v>1000000</v>
      </c>
      <c r="Q42" s="588">
        <v>1000000</v>
      </c>
      <c r="R42" s="568">
        <v>0</v>
      </c>
      <c r="S42" s="569">
        <v>0</v>
      </c>
      <c r="T42" s="569">
        <v>0</v>
      </c>
      <c r="U42" s="569">
        <v>7705</v>
      </c>
      <c r="V42" s="569">
        <v>21695</v>
      </c>
      <c r="W42" s="569">
        <v>70483.22</v>
      </c>
      <c r="X42" s="569">
        <v>333762.88999999996</v>
      </c>
      <c r="Y42" s="569">
        <v>22773.789999999979</v>
      </c>
      <c r="Z42" s="569">
        <v>347530.21999999991</v>
      </c>
      <c r="AA42" s="569">
        <v>143253.87</v>
      </c>
      <c r="AB42" s="569">
        <v>149152.97999999998</v>
      </c>
      <c r="AC42" s="569">
        <v>122326.32000000004</v>
      </c>
      <c r="AD42" s="569">
        <v>-391053.2899999998</v>
      </c>
      <c r="AE42" s="588">
        <v>827630</v>
      </c>
      <c r="AF42" s="568">
        <v>122687.23000000001</v>
      </c>
      <c r="AG42" s="569">
        <v>124625.29000000001</v>
      </c>
      <c r="AH42" s="569">
        <v>135472.28</v>
      </c>
      <c r="AI42" s="569">
        <v>130828.96999999997</v>
      </c>
      <c r="AJ42" s="569">
        <v>121638.73999999999</v>
      </c>
      <c r="AK42" s="569">
        <v>379606.76</v>
      </c>
      <c r="AL42" s="569">
        <v>446460.42000000004</v>
      </c>
      <c r="AM42" s="569">
        <v>275600.76999999996</v>
      </c>
      <c r="AN42" s="569">
        <v>265250.64</v>
      </c>
      <c r="AO42" s="569">
        <v>525693.66999999993</v>
      </c>
      <c r="AP42" s="569">
        <v>291747.09999999998</v>
      </c>
      <c r="AQ42" s="569">
        <v>278144.72999999986</v>
      </c>
      <c r="AR42" s="569">
        <v>1769850.4</v>
      </c>
      <c r="AS42" s="588">
        <v>3190580</v>
      </c>
      <c r="AT42" s="568">
        <v>244309.62000000002</v>
      </c>
      <c r="AU42" s="569">
        <v>263516.48</v>
      </c>
      <c r="AV42" s="569">
        <v>251700.27</v>
      </c>
      <c r="AW42" s="569">
        <v>276361.05</v>
      </c>
      <c r="AX42" s="569">
        <v>253947.9</v>
      </c>
      <c r="AY42" s="569">
        <v>223825.87999999998</v>
      </c>
      <c r="AZ42" s="569">
        <v>280517.07</v>
      </c>
      <c r="BA42" s="569">
        <v>294187.33000000007</v>
      </c>
      <c r="BB42" s="569">
        <v>321970.34999999998</v>
      </c>
      <c r="BC42" s="569">
        <v>724568.01666666672</v>
      </c>
      <c r="BD42" s="569">
        <v>724568.01666666672</v>
      </c>
      <c r="BE42" s="569">
        <v>724568.01666666672</v>
      </c>
      <c r="BF42" s="588">
        <v>4584040</v>
      </c>
    </row>
    <row r="43" spans="1:58" ht="15" customHeight="1">
      <c r="A43" s="566"/>
      <c r="B43" s="546" t="s">
        <v>125</v>
      </c>
      <c r="C43" s="567" t="s">
        <v>112</v>
      </c>
      <c r="D43" s="568">
        <v>106066</v>
      </c>
      <c r="E43" s="569">
        <v>107438</v>
      </c>
      <c r="F43" s="569">
        <v>106161</v>
      </c>
      <c r="G43" s="569">
        <v>114635</v>
      </c>
      <c r="H43" s="569">
        <v>107844</v>
      </c>
      <c r="I43" s="569">
        <v>109897</v>
      </c>
      <c r="J43" s="569">
        <v>153301.52999999994</v>
      </c>
      <c r="K43" s="569">
        <v>108285</v>
      </c>
      <c r="L43" s="569">
        <v>260589</v>
      </c>
      <c r="M43" s="569">
        <v>145747</v>
      </c>
      <c r="N43" s="569">
        <v>133548.05000000005</v>
      </c>
      <c r="O43" s="569">
        <v>110734.95000000001</v>
      </c>
      <c r="P43" s="569">
        <v>33183.47000000003</v>
      </c>
      <c r="Q43" s="588">
        <v>1597430</v>
      </c>
      <c r="R43" s="568">
        <v>105489</v>
      </c>
      <c r="S43" s="569">
        <v>114953</v>
      </c>
      <c r="T43" s="569">
        <v>119088</v>
      </c>
      <c r="U43" s="569">
        <v>107903</v>
      </c>
      <c r="V43" s="569">
        <v>115860</v>
      </c>
      <c r="W43" s="569">
        <v>119335.03000000001</v>
      </c>
      <c r="X43" s="569">
        <v>68997.599999999919</v>
      </c>
      <c r="Y43" s="569">
        <v>265967.99999999983</v>
      </c>
      <c r="Z43" s="569">
        <v>89949.640000000043</v>
      </c>
      <c r="AA43" s="569">
        <v>82540.030000000028</v>
      </c>
      <c r="AB43" s="569">
        <v>136072.51999999999</v>
      </c>
      <c r="AC43" s="569">
        <v>115963.59</v>
      </c>
      <c r="AD43" s="569">
        <v>-112421.40999999992</v>
      </c>
      <c r="AE43" s="588">
        <v>1329698</v>
      </c>
      <c r="AF43" s="568">
        <v>85927.06</v>
      </c>
      <c r="AG43" s="569">
        <v>94787.98000000001</v>
      </c>
      <c r="AH43" s="569">
        <v>111275.98999999998</v>
      </c>
      <c r="AI43" s="569">
        <v>125146.29</v>
      </c>
      <c r="AJ43" s="569">
        <v>104359.08000000003</v>
      </c>
      <c r="AK43" s="569">
        <v>92911.999999999985</v>
      </c>
      <c r="AL43" s="569">
        <v>103313.96999999986</v>
      </c>
      <c r="AM43" s="569">
        <v>122608.13</v>
      </c>
      <c r="AN43" s="569">
        <v>115939.11000000002</v>
      </c>
      <c r="AO43" s="569">
        <v>55114.840000000055</v>
      </c>
      <c r="AP43" s="569">
        <v>127875.71</v>
      </c>
      <c r="AQ43" s="569">
        <v>113083.89</v>
      </c>
      <c r="AR43" s="569">
        <v>102900.95000000019</v>
      </c>
      <c r="AS43" s="588">
        <v>1355245</v>
      </c>
      <c r="AT43" s="568">
        <v>89343.73</v>
      </c>
      <c r="AU43" s="569">
        <v>107029.94</v>
      </c>
      <c r="AV43" s="569">
        <v>105500.64000000001</v>
      </c>
      <c r="AW43" s="569">
        <v>95318.479999999981</v>
      </c>
      <c r="AX43" s="569">
        <v>102694.85999999996</v>
      </c>
      <c r="AY43" s="569">
        <v>157187.48000000001</v>
      </c>
      <c r="AZ43" s="569">
        <v>79299.719999999972</v>
      </c>
      <c r="BA43" s="569">
        <v>139667.73999999996</v>
      </c>
      <c r="BB43" s="569">
        <v>120842.6</v>
      </c>
      <c r="BC43" s="569">
        <v>151923.27000000005</v>
      </c>
      <c r="BD43" s="569">
        <v>151923.27000000005</v>
      </c>
      <c r="BE43" s="569">
        <v>151923.27000000005</v>
      </c>
      <c r="BF43" s="588">
        <v>1452655</v>
      </c>
    </row>
    <row r="44" spans="1:58">
      <c r="A44" s="589" t="s">
        <v>338</v>
      </c>
      <c r="B44" s="590"/>
      <c r="C44" s="591"/>
      <c r="D44" s="592">
        <v>106066</v>
      </c>
      <c r="E44" s="593">
        <v>3431807</v>
      </c>
      <c r="F44" s="593">
        <v>3442566</v>
      </c>
      <c r="G44" s="593">
        <v>3749790</v>
      </c>
      <c r="H44" s="593">
        <v>3420638</v>
      </c>
      <c r="I44" s="593">
        <v>3377345</v>
      </c>
      <c r="J44" s="593">
        <v>3282985.0900000012</v>
      </c>
      <c r="K44" s="593">
        <v>105823</v>
      </c>
      <c r="L44" s="593">
        <v>-8203367</v>
      </c>
      <c r="M44" s="593">
        <v>145712</v>
      </c>
      <c r="N44" s="593">
        <v>98576.669999997364</v>
      </c>
      <c r="O44" s="593">
        <v>-322259.90000000055</v>
      </c>
      <c r="P44" s="593">
        <v>9711260.1400000006</v>
      </c>
      <c r="Q44" s="594">
        <v>22346942</v>
      </c>
      <c r="R44" s="592">
        <v>105489</v>
      </c>
      <c r="S44" s="593">
        <v>3405777.2727272729</v>
      </c>
      <c r="T44" s="593">
        <v>3773918.2727272729</v>
      </c>
      <c r="U44" s="593">
        <v>3616149.2727272729</v>
      </c>
      <c r="V44" s="593">
        <v>3521464.2727272729</v>
      </c>
      <c r="W44" s="593">
        <v>3660776.8927272731</v>
      </c>
      <c r="X44" s="593">
        <v>6114525.9427272761</v>
      </c>
      <c r="Y44" s="593">
        <v>524082.57272726856</v>
      </c>
      <c r="Z44" s="593">
        <v>92200.132727272663</v>
      </c>
      <c r="AA44" s="593">
        <v>945766.28999999783</v>
      </c>
      <c r="AB44" s="593">
        <v>284587.19090909092</v>
      </c>
      <c r="AC44" s="593">
        <v>214593.48000000004</v>
      </c>
      <c r="AD44" s="593">
        <v>8627867.4072727244</v>
      </c>
      <c r="AE44" s="594">
        <v>35440835</v>
      </c>
      <c r="AF44" s="592">
        <v>208614.29</v>
      </c>
      <c r="AG44" s="593">
        <v>3603970.8500000006</v>
      </c>
      <c r="AH44" s="593">
        <v>3835345.4499999993</v>
      </c>
      <c r="AI44" s="593">
        <v>3789524.24</v>
      </c>
      <c r="AJ44" s="593">
        <v>3699062.2199999997</v>
      </c>
      <c r="AK44" s="593">
        <v>3832625.3200000003</v>
      </c>
      <c r="AL44" s="593">
        <v>3655815.870000001</v>
      </c>
      <c r="AM44" s="593">
        <v>414808.11999999994</v>
      </c>
      <c r="AN44" s="593">
        <v>400910.5</v>
      </c>
      <c r="AO44" s="593">
        <v>-8452569.2799999993</v>
      </c>
      <c r="AP44" s="593">
        <v>419622.81</v>
      </c>
      <c r="AQ44" s="593">
        <v>388567.9499999999</v>
      </c>
      <c r="AR44" s="593">
        <v>3764239.6599999969</v>
      </c>
      <c r="AS44" s="594">
        <v>17883511</v>
      </c>
      <c r="AT44" s="592">
        <v>333653.35000000003</v>
      </c>
      <c r="AU44" s="593">
        <v>4165200.3599999994</v>
      </c>
      <c r="AV44" s="593">
        <v>4154908.41</v>
      </c>
      <c r="AW44" s="593">
        <v>4303154.32</v>
      </c>
      <c r="AX44" s="593">
        <v>4129248.94</v>
      </c>
      <c r="AY44" s="593">
        <v>3946649.9999999995</v>
      </c>
      <c r="AZ44" s="593">
        <v>3955484.3</v>
      </c>
      <c r="BA44" s="593">
        <v>439965.56000000006</v>
      </c>
      <c r="BB44" s="593">
        <v>446524.80999999994</v>
      </c>
      <c r="BC44" s="593">
        <v>-2166803.0166666643</v>
      </c>
      <c r="BD44" s="593">
        <v>-2166803.0166666643</v>
      </c>
      <c r="BE44" s="593">
        <v>-2166803.0166666643</v>
      </c>
      <c r="BF44" s="594">
        <v>19374381</v>
      </c>
    </row>
    <row r="45" spans="1:58" ht="15" customHeight="1">
      <c r="A45" s="566" t="s">
        <v>34</v>
      </c>
      <c r="B45" s="597" t="s">
        <v>89</v>
      </c>
      <c r="C45" s="567" t="s">
        <v>88</v>
      </c>
      <c r="D45" s="568">
        <v>273</v>
      </c>
      <c r="E45" s="569">
        <v>5125</v>
      </c>
      <c r="F45" s="569">
        <v>5077</v>
      </c>
      <c r="G45" s="569">
        <v>9968</v>
      </c>
      <c r="H45" s="569">
        <v>5065</v>
      </c>
      <c r="I45" s="569">
        <v>5360</v>
      </c>
      <c r="J45" s="569">
        <v>5150</v>
      </c>
      <c r="K45" s="569">
        <v>5110</v>
      </c>
      <c r="L45" s="569">
        <v>11757</v>
      </c>
      <c r="M45" s="569">
        <v>7851</v>
      </c>
      <c r="N45" s="569">
        <v>5263.71</v>
      </c>
      <c r="O45" s="569">
        <v>5162</v>
      </c>
      <c r="P45" s="569">
        <v>7259.2900000000009</v>
      </c>
      <c r="Q45" s="588">
        <v>78421</v>
      </c>
      <c r="R45" s="568">
        <v>154</v>
      </c>
      <c r="S45" s="569">
        <v>281</v>
      </c>
      <c r="T45" s="569">
        <v>0</v>
      </c>
      <c r="U45" s="569">
        <v>230</v>
      </c>
      <c r="V45" s="569">
        <v>270</v>
      </c>
      <c r="W45" s="569">
        <v>280.58000000000004</v>
      </c>
      <c r="X45" s="569">
        <v>324.57</v>
      </c>
      <c r="Y45" s="569">
        <v>4582.99</v>
      </c>
      <c r="Z45" s="569">
        <v>974.28000000000009</v>
      </c>
      <c r="AA45" s="569">
        <v>1220.67</v>
      </c>
      <c r="AB45" s="569">
        <v>971.93999999999983</v>
      </c>
      <c r="AC45" s="569">
        <v>0</v>
      </c>
      <c r="AD45" s="569">
        <v>-6495.0300000000007</v>
      </c>
      <c r="AE45" s="588">
        <v>2795</v>
      </c>
      <c r="AF45" s="568">
        <v>0</v>
      </c>
      <c r="AG45" s="569">
        <v>0</v>
      </c>
      <c r="AH45" s="569">
        <v>0</v>
      </c>
      <c r="AI45" s="569">
        <v>0</v>
      </c>
      <c r="AJ45" s="569">
        <v>0</v>
      </c>
      <c r="AK45" s="569">
        <v>0</v>
      </c>
      <c r="AL45" s="569">
        <v>0</v>
      </c>
      <c r="AM45" s="569">
        <v>0</v>
      </c>
      <c r="AN45" s="569">
        <v>0</v>
      </c>
      <c r="AO45" s="569">
        <v>0</v>
      </c>
      <c r="AP45" s="569">
        <v>0</v>
      </c>
      <c r="AQ45" s="569">
        <v>0</v>
      </c>
      <c r="AR45" s="569">
        <v>72632</v>
      </c>
      <c r="AS45" s="588">
        <v>72632</v>
      </c>
      <c r="AT45" s="568">
        <v>0</v>
      </c>
      <c r="AU45" s="569">
        <v>0</v>
      </c>
      <c r="AV45" s="569">
        <v>0</v>
      </c>
      <c r="AW45" s="569">
        <v>0</v>
      </c>
      <c r="AX45" s="569">
        <v>0</v>
      </c>
      <c r="AY45" s="569">
        <v>0</v>
      </c>
      <c r="AZ45" s="569">
        <v>0</v>
      </c>
      <c r="BA45" s="569">
        <v>0</v>
      </c>
      <c r="BB45" s="569">
        <v>0</v>
      </c>
      <c r="BC45" s="569">
        <v>0</v>
      </c>
      <c r="BD45" s="569">
        <v>0</v>
      </c>
      <c r="BE45" s="569">
        <v>0</v>
      </c>
      <c r="BF45" s="588">
        <v>0</v>
      </c>
    </row>
    <row r="46" spans="1:58" ht="15" customHeight="1">
      <c r="A46" s="566"/>
      <c r="B46" s="597" t="s">
        <v>87</v>
      </c>
      <c r="C46" s="567" t="s">
        <v>86</v>
      </c>
      <c r="D46" s="568">
        <v>0</v>
      </c>
      <c r="E46" s="569">
        <v>0</v>
      </c>
      <c r="F46" s="569">
        <v>0</v>
      </c>
      <c r="G46" s="569">
        <v>0</v>
      </c>
      <c r="H46" s="569">
        <v>0</v>
      </c>
      <c r="I46" s="569">
        <v>0</v>
      </c>
      <c r="J46" s="569">
        <v>0</v>
      </c>
      <c r="K46" s="569">
        <v>0</v>
      </c>
      <c r="L46" s="569">
        <v>0</v>
      </c>
      <c r="M46" s="569">
        <v>0</v>
      </c>
      <c r="N46" s="569">
        <v>0</v>
      </c>
      <c r="O46" s="569">
        <v>0</v>
      </c>
      <c r="P46" s="569">
        <v>0</v>
      </c>
      <c r="Q46" s="588">
        <v>0</v>
      </c>
      <c r="R46" s="568">
        <v>4933</v>
      </c>
      <c r="S46" s="569">
        <v>4933</v>
      </c>
      <c r="T46" s="569">
        <v>4933</v>
      </c>
      <c r="U46" s="569">
        <v>5589</v>
      </c>
      <c r="V46" s="569">
        <v>4933</v>
      </c>
      <c r="W46" s="569">
        <v>4932.6099999999997</v>
      </c>
      <c r="X46" s="569">
        <v>4932.6099999999997</v>
      </c>
      <c r="Y46" s="569">
        <v>4932.6099999999997</v>
      </c>
      <c r="Z46" s="569">
        <v>156.72</v>
      </c>
      <c r="AA46" s="569">
        <v>9865.2199999999993</v>
      </c>
      <c r="AB46" s="569">
        <v>4932.6099999999997</v>
      </c>
      <c r="AC46" s="569">
        <v>0</v>
      </c>
      <c r="AD46" s="569">
        <v>17937.619999999995</v>
      </c>
      <c r="AE46" s="588">
        <v>73011</v>
      </c>
      <c r="AF46" s="568">
        <v>0</v>
      </c>
      <c r="AG46" s="569">
        <v>9865.2199999999993</v>
      </c>
      <c r="AH46" s="569">
        <v>4932.6099999999997</v>
      </c>
      <c r="AI46" s="569">
        <v>4932.6099999999997</v>
      </c>
      <c r="AJ46" s="569">
        <v>4952.6099999999997</v>
      </c>
      <c r="AK46" s="569">
        <v>4952.6099999999997</v>
      </c>
      <c r="AL46" s="569">
        <v>4952.6099999999997</v>
      </c>
      <c r="AM46" s="569">
        <v>4952.6099999999997</v>
      </c>
      <c r="AN46" s="569">
        <v>4952.6099999999997</v>
      </c>
      <c r="AO46" s="569">
        <v>4952.6099999999997</v>
      </c>
      <c r="AP46" s="569">
        <v>4014.37</v>
      </c>
      <c r="AQ46" s="569">
        <v>0</v>
      </c>
      <c r="AR46" s="569">
        <v>-52960.47</v>
      </c>
      <c r="AS46" s="588">
        <v>500</v>
      </c>
      <c r="AT46" s="568">
        <v>0</v>
      </c>
      <c r="AU46" s="569">
        <v>0</v>
      </c>
      <c r="AV46" s="569">
        <v>0</v>
      </c>
      <c r="AW46" s="569">
        <v>0</v>
      </c>
      <c r="AX46" s="569">
        <v>0</v>
      </c>
      <c r="AY46" s="569">
        <v>0</v>
      </c>
      <c r="AZ46" s="569">
        <v>0</v>
      </c>
      <c r="BA46" s="569">
        <v>0</v>
      </c>
      <c r="BB46" s="569">
        <v>0</v>
      </c>
      <c r="BC46" s="569">
        <v>0</v>
      </c>
      <c r="BD46" s="569">
        <v>0</v>
      </c>
      <c r="BE46" s="569">
        <v>0</v>
      </c>
      <c r="BF46" s="588">
        <v>0</v>
      </c>
    </row>
    <row r="47" spans="1:58" s="546" customFormat="1" ht="15" customHeight="1">
      <c r="A47" s="566" t="s">
        <v>339</v>
      </c>
      <c r="C47" s="567"/>
      <c r="D47" s="598">
        <v>273</v>
      </c>
      <c r="E47" s="599">
        <v>5125</v>
      </c>
      <c r="F47" s="599">
        <v>5077</v>
      </c>
      <c r="G47" s="599">
        <v>9968</v>
      </c>
      <c r="H47" s="599">
        <v>5065</v>
      </c>
      <c r="I47" s="599">
        <v>5360</v>
      </c>
      <c r="J47" s="599">
        <v>5150</v>
      </c>
      <c r="K47" s="599">
        <v>5110</v>
      </c>
      <c r="L47" s="599">
        <v>11757</v>
      </c>
      <c r="M47" s="599">
        <v>7851</v>
      </c>
      <c r="N47" s="599">
        <v>5263.71</v>
      </c>
      <c r="O47" s="599">
        <v>5162</v>
      </c>
      <c r="P47" s="599">
        <v>7259.2900000000009</v>
      </c>
      <c r="Q47" s="588">
        <v>78421</v>
      </c>
      <c r="R47" s="598">
        <v>5087</v>
      </c>
      <c r="S47" s="599">
        <v>5214</v>
      </c>
      <c r="T47" s="599">
        <v>4933</v>
      </c>
      <c r="U47" s="599">
        <v>5819</v>
      </c>
      <c r="V47" s="599">
        <v>5203</v>
      </c>
      <c r="W47" s="599">
        <v>5213.1899999999996</v>
      </c>
      <c r="X47" s="599">
        <v>5257.1799999999994</v>
      </c>
      <c r="Y47" s="599">
        <v>9515.5999999999985</v>
      </c>
      <c r="Z47" s="599">
        <v>1131</v>
      </c>
      <c r="AA47" s="599">
        <v>11085.89</v>
      </c>
      <c r="AB47" s="599">
        <v>5904.5499999999993</v>
      </c>
      <c r="AC47" s="599">
        <v>0</v>
      </c>
      <c r="AD47" s="599">
        <v>11442.589999999995</v>
      </c>
      <c r="AE47" s="588">
        <v>75806</v>
      </c>
      <c r="AF47" s="598">
        <v>0</v>
      </c>
      <c r="AG47" s="599">
        <v>9865.2199999999993</v>
      </c>
      <c r="AH47" s="599">
        <v>4932.6099999999997</v>
      </c>
      <c r="AI47" s="599">
        <v>4932.6099999999997</v>
      </c>
      <c r="AJ47" s="599">
        <v>4952.6099999999997</v>
      </c>
      <c r="AK47" s="599">
        <v>4952.6099999999997</v>
      </c>
      <c r="AL47" s="599">
        <v>4952.6099999999997</v>
      </c>
      <c r="AM47" s="599">
        <v>4952.6099999999997</v>
      </c>
      <c r="AN47" s="599">
        <v>4952.6099999999997</v>
      </c>
      <c r="AO47" s="599">
        <v>4952.6099999999997</v>
      </c>
      <c r="AP47" s="599">
        <v>4014.37</v>
      </c>
      <c r="AQ47" s="599">
        <v>0</v>
      </c>
      <c r="AR47" s="599">
        <v>19671.53</v>
      </c>
      <c r="AS47" s="588">
        <v>73132</v>
      </c>
      <c r="AT47" s="598">
        <v>0</v>
      </c>
      <c r="AU47" s="599">
        <v>0</v>
      </c>
      <c r="AV47" s="599">
        <v>0</v>
      </c>
      <c r="AW47" s="599">
        <v>0</v>
      </c>
      <c r="AX47" s="569">
        <v>0</v>
      </c>
      <c r="AY47" s="599">
        <v>0</v>
      </c>
      <c r="AZ47" s="599">
        <v>0</v>
      </c>
      <c r="BA47" s="599">
        <v>0</v>
      </c>
      <c r="BB47" s="599">
        <v>0</v>
      </c>
      <c r="BC47" s="599">
        <v>0</v>
      </c>
      <c r="BD47" s="599">
        <v>0</v>
      </c>
      <c r="BE47" s="599">
        <v>0</v>
      </c>
      <c r="BF47" s="588">
        <v>0</v>
      </c>
    </row>
    <row r="48" spans="1:58" s="546" customFormat="1" ht="15.45" thickBot="1">
      <c r="A48" s="600" t="s">
        <v>152</v>
      </c>
      <c r="B48" s="572"/>
      <c r="C48" s="573"/>
      <c r="D48" s="601">
        <v>3719615.0100000007</v>
      </c>
      <c r="E48" s="601">
        <v>3771418.79</v>
      </c>
      <c r="F48" s="601">
        <v>3726769.92</v>
      </c>
      <c r="G48" s="601">
        <v>4027263.25</v>
      </c>
      <c r="H48" s="601">
        <v>3675366.68</v>
      </c>
      <c r="I48" s="601">
        <v>3863576.82</v>
      </c>
      <c r="J48" s="601">
        <v>3739896.9800000014</v>
      </c>
      <c r="K48" s="601">
        <v>3805918.3099999991</v>
      </c>
      <c r="L48" s="601">
        <v>9138253.8800000027</v>
      </c>
      <c r="M48" s="601">
        <v>5119634</v>
      </c>
      <c r="N48" s="601">
        <v>4086905.9699999969</v>
      </c>
      <c r="O48" s="601">
        <v>3892954.6899999995</v>
      </c>
      <c r="P48" s="601">
        <v>4482234.700000003</v>
      </c>
      <c r="Q48" s="602">
        <v>57049809</v>
      </c>
      <c r="R48" s="601">
        <v>3513769</v>
      </c>
      <c r="S48" s="601">
        <v>3824956.1727272728</v>
      </c>
      <c r="T48" s="601">
        <v>3958986.2727272729</v>
      </c>
      <c r="U48" s="601">
        <v>3969109.2727272729</v>
      </c>
      <c r="V48" s="601">
        <v>3877048.2727272729</v>
      </c>
      <c r="W48" s="601">
        <v>4039471.9627272729</v>
      </c>
      <c r="X48" s="601">
        <v>4100882.3927272763</v>
      </c>
      <c r="Y48" s="601">
        <v>7375780.6327272691</v>
      </c>
      <c r="Z48" s="601">
        <v>4801522.0727272695</v>
      </c>
      <c r="AA48" s="601">
        <v>4922057.3099999949</v>
      </c>
      <c r="AB48" s="601">
        <v>4672356.8009090899</v>
      </c>
      <c r="AC48" s="601">
        <v>3973207.4699999997</v>
      </c>
      <c r="AD48" s="601">
        <v>3302931.3672727291</v>
      </c>
      <c r="AE48" s="601">
        <v>56885716</v>
      </c>
      <c r="AF48" s="601">
        <v>3625120.15</v>
      </c>
      <c r="AG48" s="601">
        <v>3992938.040000001</v>
      </c>
      <c r="AH48" s="601">
        <v>4667098.8999999994</v>
      </c>
      <c r="AI48" s="601">
        <v>5039420.9700000007</v>
      </c>
      <c r="AJ48" s="601">
        <v>4373640.3099999996</v>
      </c>
      <c r="AK48" s="601">
        <v>4168842.5900000003</v>
      </c>
      <c r="AL48" s="601">
        <v>4650881.5500000007</v>
      </c>
      <c r="AM48" s="601">
        <v>5258677.4499999983</v>
      </c>
      <c r="AN48" s="601">
        <v>4975668.3899999987</v>
      </c>
      <c r="AO48" s="601">
        <v>4306963.7600000016</v>
      </c>
      <c r="AP48" s="601">
        <v>5481709.71</v>
      </c>
      <c r="AQ48" s="601">
        <v>4982967.5399999991</v>
      </c>
      <c r="AR48" s="601">
        <v>5772538.6399999959</v>
      </c>
      <c r="AS48" s="601">
        <v>59619441</v>
      </c>
      <c r="AT48" s="601">
        <v>3895190.8800000008</v>
      </c>
      <c r="AU48" s="601">
        <v>4627161.1199999992</v>
      </c>
      <c r="AV48" s="601">
        <v>4554740.2700000005</v>
      </c>
      <c r="AW48" s="601">
        <v>4622789.96</v>
      </c>
      <c r="AX48" s="601">
        <v>4443728.99</v>
      </c>
      <c r="AY48" s="601">
        <v>6624008.1799999997</v>
      </c>
      <c r="AZ48" s="601">
        <v>5208931.47</v>
      </c>
      <c r="BA48" s="601">
        <v>5982840.2599999998</v>
      </c>
      <c r="BB48" s="601">
        <v>5247467.22</v>
      </c>
      <c r="BC48" s="601">
        <v>6420676.2166666687</v>
      </c>
      <c r="BD48" s="601">
        <v>6420676.2166666687</v>
      </c>
      <c r="BE48" s="601">
        <v>6420676.2166666687</v>
      </c>
      <c r="BF48" s="601">
        <v>64468887</v>
      </c>
    </row>
    <row r="49" spans="3:58" ht="20.149999999999999" customHeight="1">
      <c r="C49" s="603"/>
      <c r="D49" s="604"/>
      <c r="E49" s="605"/>
      <c r="F49" s="605"/>
      <c r="G49" s="605"/>
      <c r="H49" s="605"/>
      <c r="I49" s="605"/>
      <c r="J49" s="605"/>
      <c r="K49" s="605"/>
      <c r="L49" s="605"/>
      <c r="M49" s="605"/>
      <c r="N49" s="605"/>
      <c r="O49" s="605"/>
      <c r="P49" s="605"/>
      <c r="Q49" s="606"/>
      <c r="R49" s="604"/>
      <c r="S49" s="605"/>
      <c r="T49" s="605"/>
      <c r="U49" s="605"/>
      <c r="V49" s="605"/>
      <c r="W49" s="605"/>
      <c r="X49" s="605"/>
      <c r="Y49" s="605"/>
      <c r="Z49" s="605"/>
      <c r="AA49" s="605"/>
      <c r="AB49" s="605"/>
      <c r="AC49" s="605"/>
      <c r="AD49" s="605"/>
      <c r="AE49" s="606"/>
      <c r="AF49" s="604"/>
      <c r="AG49" s="605"/>
      <c r="AH49" s="605"/>
      <c r="AI49" s="605"/>
      <c r="AJ49" s="605"/>
      <c r="AK49" s="605"/>
      <c r="AL49" s="605"/>
      <c r="AM49" s="605"/>
      <c r="AN49" s="605"/>
      <c r="AO49" s="605"/>
      <c r="AP49" s="605"/>
      <c r="AQ49" s="605"/>
      <c r="AR49" s="605"/>
      <c r="AS49" s="606"/>
      <c r="AT49" s="604"/>
      <c r="AU49" s="605"/>
      <c r="AV49" s="605"/>
      <c r="AW49" s="605"/>
      <c r="AX49" s="605"/>
      <c r="AY49" s="605"/>
      <c r="AZ49" s="605"/>
      <c r="BA49" s="605"/>
      <c r="BB49" s="605"/>
      <c r="BC49" s="605"/>
      <c r="BD49" s="605"/>
      <c r="BE49" s="605"/>
      <c r="BF49" s="606"/>
    </row>
    <row r="50" spans="3:58" s="609" customFormat="1">
      <c r="C50" s="607" t="s">
        <v>340</v>
      </c>
      <c r="D50" s="608">
        <v>781.6</v>
      </c>
      <c r="E50" s="609">
        <v>775.6</v>
      </c>
      <c r="F50" s="609">
        <v>779.7</v>
      </c>
      <c r="G50" s="609">
        <v>778</v>
      </c>
      <c r="H50" s="609">
        <v>775.1</v>
      </c>
      <c r="I50" s="609">
        <v>767.9</v>
      </c>
      <c r="J50" s="609">
        <v>775.9</v>
      </c>
      <c r="K50" s="609">
        <v>780.7</v>
      </c>
      <c r="L50" s="609">
        <v>776.5</v>
      </c>
      <c r="M50" s="609">
        <v>770.5</v>
      </c>
      <c r="N50" s="609">
        <v>770.5</v>
      </c>
      <c r="O50" s="609">
        <v>761.8</v>
      </c>
      <c r="Q50" s="610">
        <v>775.63636363636363</v>
      </c>
      <c r="R50" s="608">
        <v>746.8</v>
      </c>
      <c r="S50" s="609">
        <v>737</v>
      </c>
      <c r="T50" s="609">
        <v>739.9</v>
      </c>
      <c r="U50" s="609">
        <v>741.99999999999977</v>
      </c>
      <c r="V50" s="609">
        <v>751.5</v>
      </c>
      <c r="W50" s="609">
        <v>765</v>
      </c>
      <c r="X50" s="609">
        <v>779</v>
      </c>
      <c r="Y50" s="609">
        <v>783.39999999999986</v>
      </c>
      <c r="Z50" s="609">
        <v>792.4000000000002</v>
      </c>
      <c r="AA50" s="609">
        <v>801.19999999999993</v>
      </c>
      <c r="AB50" s="609">
        <v>782.3</v>
      </c>
      <c r="AC50" s="609">
        <v>768.60000000000025</v>
      </c>
      <c r="AE50" s="610">
        <v>765.5</v>
      </c>
      <c r="AF50" s="608">
        <v>754.60000000000025</v>
      </c>
      <c r="AG50" s="609">
        <v>758.3</v>
      </c>
      <c r="AH50" s="609">
        <v>762</v>
      </c>
      <c r="AI50" s="609">
        <v>761.1</v>
      </c>
      <c r="AJ50" s="609">
        <v>760.6</v>
      </c>
      <c r="AK50" s="609">
        <v>764.9</v>
      </c>
      <c r="AL50" s="609">
        <v>777</v>
      </c>
      <c r="AM50" s="609">
        <v>793.39999999999986</v>
      </c>
      <c r="AN50" s="609">
        <v>789.49999999999977</v>
      </c>
      <c r="AO50" s="609">
        <v>780.5</v>
      </c>
      <c r="AP50" s="609">
        <v>788.3</v>
      </c>
      <c r="AQ50" s="609">
        <v>791.50000000000023</v>
      </c>
      <c r="AS50" s="610">
        <v>773.47499999999991</v>
      </c>
      <c r="AT50" s="608">
        <v>785.30000000000018</v>
      </c>
      <c r="AU50" s="609">
        <v>789.4000000000002</v>
      </c>
      <c r="AV50" s="609">
        <v>805.5</v>
      </c>
      <c r="AW50" s="609">
        <v>808.1</v>
      </c>
      <c r="AX50" s="609">
        <v>805.19999999999993</v>
      </c>
      <c r="AY50" s="609">
        <v>813.5999999999998</v>
      </c>
      <c r="AZ50" s="609">
        <v>820.90000000000009</v>
      </c>
      <c r="BA50" s="609">
        <v>829.80000000000007</v>
      </c>
      <c r="BB50" s="609">
        <v>831.80000000000007</v>
      </c>
      <c r="BC50" s="609">
        <v>808.4</v>
      </c>
      <c r="BD50" s="609">
        <v>808.4</v>
      </c>
      <c r="BE50" s="609">
        <v>808.4</v>
      </c>
      <c r="BF50" s="610">
        <v>809.56666666666661</v>
      </c>
    </row>
    <row r="51" spans="3:58" s="599" customFormat="1">
      <c r="C51" s="611"/>
      <c r="D51" s="598"/>
      <c r="Q51" s="588"/>
      <c r="R51" s="598"/>
      <c r="AE51" s="588"/>
      <c r="AF51" s="598"/>
      <c r="AS51" s="588"/>
      <c r="AT51" s="598"/>
      <c r="BF51" s="588"/>
    </row>
    <row r="52" spans="3:58" s="613" customFormat="1">
      <c r="C52" s="612" t="s">
        <v>341</v>
      </c>
      <c r="D52" s="613">
        <v>4462.4385875127946</v>
      </c>
      <c r="E52" s="613">
        <v>4506.0379061371841</v>
      </c>
      <c r="F52" s="613">
        <v>4498.3185840707965</v>
      </c>
      <c r="G52" s="613">
        <v>4901.8457583547561</v>
      </c>
      <c r="H52" s="613">
        <v>4504.4239452973807</v>
      </c>
      <c r="I52" s="613">
        <v>4513.1032686547733</v>
      </c>
      <c r="J52" s="613">
        <v>4493.4605047635005</v>
      </c>
      <c r="K52" s="613">
        <v>4507.4420391955937</v>
      </c>
      <c r="L52" s="613">
        <v>4541.2066967160335</v>
      </c>
      <c r="M52" s="613">
        <v>5505.2991563919531</v>
      </c>
      <c r="N52" s="613">
        <v>4753.4763604802129</v>
      </c>
      <c r="O52" s="613">
        <v>4714.7330814229435</v>
      </c>
      <c r="Q52" s="588">
        <v>54323.485818096575</v>
      </c>
      <c r="R52" s="613">
        <v>4530.9199250133906</v>
      </c>
      <c r="S52" s="613">
        <v>4601.8846675712348</v>
      </c>
      <c r="T52" s="613">
        <v>4886.9725638599812</v>
      </c>
      <c r="U52" s="613">
        <v>4644.5121293800557</v>
      </c>
      <c r="V52" s="613">
        <v>4514.517631403859</v>
      </c>
      <c r="W52" s="613">
        <v>4735.3056111267979</v>
      </c>
      <c r="X52" s="613">
        <v>4612.4568920385154</v>
      </c>
      <c r="Y52" s="613">
        <v>4608.4823902987</v>
      </c>
      <c r="Z52" s="613">
        <v>4826.4072352751127</v>
      </c>
      <c r="AA52" s="613">
        <v>4546.3420054518247</v>
      </c>
      <c r="AB52" s="613">
        <v>4611.0793122587256</v>
      </c>
      <c r="AC52" s="613">
        <v>4692.8912307468108</v>
      </c>
      <c r="AE52" s="588">
        <v>55829.019816984983</v>
      </c>
      <c r="AF52" s="613">
        <v>4487.4751789027287</v>
      </c>
      <c r="AG52" s="613">
        <v>4482.7768429381504</v>
      </c>
      <c r="AH52" s="613">
        <v>4685.6495669291335</v>
      </c>
      <c r="AI52" s="613">
        <v>4512.2733018000254</v>
      </c>
      <c r="AJ52" s="613">
        <v>4476.3094399158554</v>
      </c>
      <c r="AK52" s="613">
        <v>4736.0691593672382</v>
      </c>
      <c r="AL52" s="613">
        <v>4546.6021879021891</v>
      </c>
      <c r="AM52" s="613">
        <v>4493.20356692715</v>
      </c>
      <c r="AN52" s="613">
        <v>4867.8896390120335</v>
      </c>
      <c r="AO52" s="613">
        <v>4592.6276873798834</v>
      </c>
      <c r="AP52" s="613">
        <v>5498.4977927185091</v>
      </c>
      <c r="AQ52" s="613">
        <v>4783.4509665192654</v>
      </c>
      <c r="AS52" s="588">
        <v>56192.539552021728</v>
      </c>
      <c r="AT52" s="613">
        <v>4736.2879409142988</v>
      </c>
      <c r="AU52" s="613">
        <v>4760.4788446921693</v>
      </c>
      <c r="AV52" s="613">
        <v>4717.5930353817512</v>
      </c>
      <c r="AW52" s="613">
        <v>5019.6173740873646</v>
      </c>
      <c r="AX52" s="613">
        <v>4726.3288375558868</v>
      </c>
      <c r="AY52" s="613">
        <v>4748.1850786627338</v>
      </c>
      <c r="AZ52" s="613">
        <v>4745.1141673772681</v>
      </c>
      <c r="BA52" s="613">
        <v>4733.6448541817317</v>
      </c>
      <c r="BB52" s="613">
        <v>4750.3667347920173</v>
      </c>
      <c r="BC52" s="613">
        <v>4073.1065314200901</v>
      </c>
      <c r="BD52" s="613">
        <v>4073.1065314200901</v>
      </c>
      <c r="BE52" s="613">
        <v>4073.1065314200901</v>
      </c>
      <c r="BF52" s="588">
        <v>55159.338740890191</v>
      </c>
    </row>
    <row r="53" spans="3:58" s="613" customFormat="1" ht="15.45" thickBot="1">
      <c r="C53" s="614" t="s">
        <v>342</v>
      </c>
      <c r="D53" s="615">
        <v>4758.9751791197541</v>
      </c>
      <c r="E53" s="615">
        <v>4862.5825167612165</v>
      </c>
      <c r="F53" s="615">
        <v>4779.748621264589</v>
      </c>
      <c r="G53" s="615">
        <v>5176.4305912596401</v>
      </c>
      <c r="H53" s="615">
        <v>4741.7971874596824</v>
      </c>
      <c r="I53" s="615">
        <v>5031.3543430134132</v>
      </c>
      <c r="J53" s="615">
        <v>4820.0764750766848</v>
      </c>
      <c r="K53" s="615">
        <v>4875.0070449596515</v>
      </c>
      <c r="L53" s="615">
        <v>11768.517707662588</v>
      </c>
      <c r="M53" s="615">
        <v>6644.5606748864375</v>
      </c>
      <c r="N53" s="615">
        <v>5304.2257473069494</v>
      </c>
      <c r="O53" s="615">
        <v>5110.2062922079267</v>
      </c>
      <c r="P53" s="615"/>
      <c r="Q53" s="616">
        <v>73544.602437880923</v>
      </c>
      <c r="R53" s="615">
        <v>4705.1004284949122</v>
      </c>
      <c r="S53" s="615">
        <v>5189.899592944369</v>
      </c>
      <c r="T53" s="615">
        <v>5350.7041492093531</v>
      </c>
      <c r="U53" s="615">
        <v>5349.2035040431283</v>
      </c>
      <c r="V53" s="615">
        <v>5159.079174983367</v>
      </c>
      <c r="W53" s="615">
        <v>5280.3561160993468</v>
      </c>
      <c r="X53" s="615">
        <v>5264.2905989165647</v>
      </c>
      <c r="Y53" s="615">
        <v>9415.0889581950505</v>
      </c>
      <c r="Z53" s="615">
        <v>6059.4669989500235</v>
      </c>
      <c r="AA53" s="615">
        <v>6143.3557479980036</v>
      </c>
      <c r="AB53" s="615">
        <v>5972.5897890323413</v>
      </c>
      <c r="AC53" s="615">
        <v>5169.4075060915929</v>
      </c>
      <c r="AD53" s="615"/>
      <c r="AE53" s="616">
        <v>74311.843297665589</v>
      </c>
      <c r="AF53" s="615">
        <v>4804.0288232175972</v>
      </c>
      <c r="AG53" s="615">
        <v>5265.6442568904122</v>
      </c>
      <c r="AH53" s="615">
        <v>6124.8017060367456</v>
      </c>
      <c r="AI53" s="615">
        <v>6620.7883195375116</v>
      </c>
      <c r="AJ53" s="615">
        <v>5749.3223770707327</v>
      </c>
      <c r="AK53" s="615">
        <v>5450.1798797228412</v>
      </c>
      <c r="AL53" s="615">
        <v>5985.6905405405414</v>
      </c>
      <c r="AM53" s="615">
        <v>6627.8503655155046</v>
      </c>
      <c r="AN53" s="615">
        <v>6302.3032172260946</v>
      </c>
      <c r="AO53" s="615">
        <v>5518.211095451632</v>
      </c>
      <c r="AP53" s="615">
        <v>6953.7610300646966</v>
      </c>
      <c r="AQ53" s="615">
        <v>6295.6001768793412</v>
      </c>
      <c r="AR53" s="615"/>
      <c r="AS53" s="616">
        <v>79246.545897842007</v>
      </c>
      <c r="AT53" s="615">
        <v>4960.131007258371</v>
      </c>
      <c r="AU53" s="615">
        <v>5861.6178363313893</v>
      </c>
      <c r="AV53" s="615">
        <v>5654.5503041589081</v>
      </c>
      <c r="AW53" s="615">
        <v>5720.5667120405869</v>
      </c>
      <c r="AX53" s="615">
        <v>5518.7891082960759</v>
      </c>
      <c r="AY53" s="615">
        <v>8141.6028164067993</v>
      </c>
      <c r="AZ53" s="615">
        <v>6345.3909976854666</v>
      </c>
      <c r="BA53" s="615">
        <v>7208.8171411355579</v>
      </c>
      <c r="BB53" s="615">
        <v>6308.5682660667053</v>
      </c>
      <c r="BC53" s="615">
        <v>7942.4495757640034</v>
      </c>
      <c r="BD53" s="615">
        <v>7942.4495757640034</v>
      </c>
      <c r="BE53" s="615">
        <v>7942.4495757640034</v>
      </c>
      <c r="BF53" s="616">
        <v>79632.630213694574</v>
      </c>
    </row>
    <row r="54" spans="3:5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row>
    <row r="55" spans="3:58" ht="15.4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56">
        <v>1.0000000707805157E-2</v>
      </c>
      <c r="E56" s="556">
        <v>-0.2099999999627471</v>
      </c>
      <c r="F56" s="556">
        <v>-8.0000000074505806E-2</v>
      </c>
      <c r="G56" s="556">
        <v>0.25</v>
      </c>
      <c r="H56" s="556">
        <v>-0.31999999983236194</v>
      </c>
      <c r="I56" s="556">
        <v>-0.18000000016763806</v>
      </c>
      <c r="J56" s="556">
        <v>-0.35701199853792787</v>
      </c>
      <c r="K56" s="556">
        <v>0.30999999912455678</v>
      </c>
      <c r="L56" s="556">
        <v>-0.11999999731779099</v>
      </c>
      <c r="M56" s="556">
        <v>0</v>
      </c>
      <c r="N56" s="556">
        <v>3.1699992716312408E-2</v>
      </c>
      <c r="O56" s="556">
        <v>-0.46340399887412786</v>
      </c>
      <c r="P56" s="556">
        <v>0.128716005012393</v>
      </c>
      <c r="Q56" s="556">
        <v>0</v>
      </c>
      <c r="R56" s="556">
        <v>0</v>
      </c>
      <c r="S56" s="556"/>
      <c r="T56" s="556"/>
      <c r="U56" s="556"/>
      <c r="V56" s="556"/>
      <c r="W56" s="556"/>
      <c r="X56" s="556"/>
      <c r="Y56" s="556"/>
      <c r="Z56" s="556"/>
      <c r="AA56" s="556"/>
      <c r="AB56" s="556"/>
      <c r="AC56" s="556"/>
      <c r="AD56" s="617"/>
      <c r="AE56" s="618">
        <v>-4.4363006949424744E-2</v>
      </c>
      <c r="AF56" s="556">
        <v>0</v>
      </c>
      <c r="AG56" s="556">
        <v>0</v>
      </c>
      <c r="AH56" s="556">
        <v>0</v>
      </c>
      <c r="AI56" s="556">
        <v>0</v>
      </c>
      <c r="AJ56" s="556">
        <v>0</v>
      </c>
      <c r="AK56" s="556">
        <v>-4.4285714626312256E-2</v>
      </c>
      <c r="AL56" s="556">
        <v>-4.4285714626312256E-2</v>
      </c>
      <c r="AM56" s="556">
        <v>0</v>
      </c>
      <c r="AN56" s="556">
        <v>-6.2857144512236118E-2</v>
      </c>
      <c r="AO56" s="556">
        <v>-4.7142853960394859E-2</v>
      </c>
      <c r="AP56" s="556">
        <v>-7.0714285597205162E-2</v>
      </c>
      <c r="AQ56" s="556">
        <v>-0.18071428686380386</v>
      </c>
      <c r="AR56" s="556"/>
      <c r="AS56" s="556">
        <v>-8.8333338499069214E-2</v>
      </c>
    </row>
    <row r="57" spans="3:58">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row>
    <row r="58" spans="3:58">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row>
    <row r="60" spans="3:58">
      <c r="I60" s="619"/>
      <c r="W60" s="619"/>
      <c r="AK60" s="61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0"/>
  <sheetViews>
    <sheetView zoomScale="70" zoomScaleNormal="70" zoomScaleSheetLayoutView="70" workbookViewId="0">
      <selection activeCell="M1" sqref="M1:M1048576"/>
    </sheetView>
  </sheetViews>
  <sheetFormatPr defaultColWidth="9.15234375" defaultRowHeight="18" customHeight="1"/>
  <cols>
    <col min="1" max="1" width="12.15234375" style="66" customWidth="1"/>
    <col min="2" max="2" width="55.23046875" style="66" customWidth="1"/>
    <col min="3" max="3" width="34.84375" style="77" bestFit="1" customWidth="1"/>
    <col min="4" max="4" width="24.23046875" style="77" bestFit="1" customWidth="1"/>
    <col min="5" max="5" width="23.69140625" style="77" bestFit="1" customWidth="1"/>
    <col min="6" max="6" width="21.23046875" style="78" customWidth="1"/>
    <col min="7" max="7" width="25.15234375" style="78" customWidth="1"/>
    <col min="8" max="8" width="18" style="78" customWidth="1"/>
    <col min="9" max="9" width="23.3828125" style="77" customWidth="1"/>
    <col min="10" max="10" width="18.69140625" style="77" customWidth="1"/>
    <col min="11" max="11" width="20.15234375" style="77" customWidth="1"/>
    <col min="12" max="12" width="23.84375" style="77" customWidth="1"/>
    <col min="13" max="13" width="19.23046875" style="65" customWidth="1"/>
    <col min="14" max="14" width="15.921875" style="66" bestFit="1" customWidth="1"/>
    <col min="15" max="15" width="11.69140625" style="66" bestFit="1" customWidth="1"/>
    <col min="16" max="16384" width="9.15234375" style="66"/>
  </cols>
  <sheetData>
    <row r="1" spans="1:14" s="62" customFormat="1" ht="18" customHeight="1">
      <c r="A1" s="639" t="s">
        <v>3</v>
      </c>
      <c r="B1" s="639"/>
      <c r="C1" s="639"/>
      <c r="D1" s="639"/>
      <c r="E1" s="639"/>
      <c r="F1" s="639"/>
      <c r="G1" s="639"/>
      <c r="H1" s="639"/>
      <c r="I1" s="639"/>
      <c r="J1" s="639"/>
      <c r="K1" s="639"/>
      <c r="L1" s="639"/>
      <c r="M1" s="103"/>
    </row>
    <row r="2" spans="1:14" s="64" customFormat="1" ht="18" customHeight="1">
      <c r="A2" s="640" t="s">
        <v>545</v>
      </c>
      <c r="B2" s="640"/>
      <c r="C2" s="640"/>
      <c r="D2" s="640"/>
      <c r="E2" s="640"/>
      <c r="F2" s="640"/>
      <c r="G2" s="640"/>
      <c r="H2" s="640"/>
      <c r="I2" s="640"/>
      <c r="J2" s="640"/>
      <c r="K2" s="640"/>
      <c r="L2" s="640"/>
      <c r="M2" s="104"/>
    </row>
    <row r="3" spans="1:14" s="64" customFormat="1" ht="18" customHeight="1">
      <c r="A3" s="641" t="s">
        <v>665</v>
      </c>
      <c r="B3" s="641"/>
      <c r="C3" s="641"/>
      <c r="D3" s="641"/>
      <c r="E3" s="641"/>
      <c r="F3" s="641"/>
      <c r="G3" s="641"/>
      <c r="H3" s="641"/>
      <c r="I3" s="641"/>
      <c r="J3" s="641"/>
      <c r="K3" s="641"/>
      <c r="L3" s="641"/>
      <c r="M3" s="104"/>
    </row>
    <row r="4" spans="1:14" s="68" customFormat="1" ht="30">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2063795</v>
      </c>
      <c r="E5" s="111">
        <v>605679</v>
      </c>
      <c r="F5" s="299" t="s">
        <v>656</v>
      </c>
      <c r="G5" s="111">
        <v>1458116</v>
      </c>
      <c r="H5" s="299" t="s">
        <v>645</v>
      </c>
      <c r="I5" s="111">
        <v>35213747</v>
      </c>
      <c r="J5" s="111">
        <v>24629909.900000017</v>
      </c>
      <c r="K5" s="111">
        <v>35213747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2063795</v>
      </c>
      <c r="E7" s="117">
        <v>605679</v>
      </c>
      <c r="F7" s="117"/>
      <c r="G7" s="117">
        <f t="shared" ref="G7:L7" si="0">G5</f>
        <v>1458116</v>
      </c>
      <c r="H7" s="117"/>
      <c r="I7" s="117">
        <f>I5</f>
        <v>35213747</v>
      </c>
      <c r="J7" s="117">
        <f>J5</f>
        <v>24629909.900000017</v>
      </c>
      <c r="K7" s="117">
        <f t="shared" si="0"/>
        <v>35213747</v>
      </c>
      <c r="L7" s="117">
        <f t="shared" si="0"/>
        <v>0</v>
      </c>
      <c r="M7" s="114"/>
      <c r="N7" s="364"/>
    </row>
    <row r="8" spans="1:14" s="61" customFormat="1" ht="18" customHeight="1">
      <c r="A8" s="119" t="s">
        <v>23</v>
      </c>
      <c r="B8" s="110" t="s">
        <v>8</v>
      </c>
      <c r="C8" s="111">
        <v>891342084</v>
      </c>
      <c r="D8" s="111">
        <f>E8+G8</f>
        <v>38673081</v>
      </c>
      <c r="E8" s="111">
        <v>11243146</v>
      </c>
      <c r="F8" s="112" t="s">
        <v>642</v>
      </c>
      <c r="G8" s="111">
        <v>27429935</v>
      </c>
      <c r="H8" s="112" t="s">
        <v>667</v>
      </c>
      <c r="I8" s="111">
        <v>930015165</v>
      </c>
      <c r="J8" s="111">
        <v>648175269.85998738</v>
      </c>
      <c r="K8" s="111">
        <v>950967579</v>
      </c>
      <c r="L8" s="111">
        <f t="shared" ref="L8:L18" si="1">I8-K8</f>
        <v>-20952414</v>
      </c>
      <c r="M8" s="114"/>
    </row>
    <row r="9" spans="1:14" s="61" customFormat="1" ht="18" customHeight="1">
      <c r="A9" s="119" t="s">
        <v>24</v>
      </c>
      <c r="B9" s="110" t="s">
        <v>9</v>
      </c>
      <c r="C9" s="111">
        <v>110454760</v>
      </c>
      <c r="D9" s="111">
        <f>E9+G9</f>
        <v>12639397</v>
      </c>
      <c r="E9" s="111">
        <v>10634176</v>
      </c>
      <c r="F9" s="112" t="s">
        <v>643</v>
      </c>
      <c r="G9" s="111">
        <v>2005221</v>
      </c>
      <c r="H9" s="299" t="s">
        <v>645</v>
      </c>
      <c r="I9" s="111">
        <v>123094157</v>
      </c>
      <c r="J9" s="111">
        <v>68902140.390000999</v>
      </c>
      <c r="K9" s="111">
        <v>123094157</v>
      </c>
      <c r="L9" s="111">
        <f>I9-K9</f>
        <v>0</v>
      </c>
      <c r="M9" s="114"/>
    </row>
    <row r="10" spans="1:14" s="61" customFormat="1" ht="18" customHeight="1">
      <c r="A10" s="119" t="s">
        <v>25</v>
      </c>
      <c r="B10" s="110" t="s">
        <v>159</v>
      </c>
      <c r="C10" s="111">
        <v>38217230</v>
      </c>
      <c r="D10" s="111">
        <f t="shared" ref="D10:D18" si="2">E10+G10</f>
        <v>25119</v>
      </c>
      <c r="E10" s="111">
        <v>25119</v>
      </c>
      <c r="F10" s="112" t="s">
        <v>193</v>
      </c>
      <c r="G10" s="111">
        <v>0</v>
      </c>
      <c r="H10" s="112"/>
      <c r="I10" s="111">
        <v>38242349</v>
      </c>
      <c r="J10" s="111">
        <v>37398227.380000003</v>
      </c>
      <c r="K10" s="111">
        <v>59400081</v>
      </c>
      <c r="L10" s="111">
        <f>I10-K10</f>
        <v>-21157732</v>
      </c>
      <c r="M10" s="114"/>
    </row>
    <row r="11" spans="1:14" s="61" customFormat="1" ht="18" customHeight="1">
      <c r="A11" s="119" t="s">
        <v>26</v>
      </c>
      <c r="B11" s="110" t="s">
        <v>160</v>
      </c>
      <c r="C11" s="111">
        <v>12307559</v>
      </c>
      <c r="D11" s="111">
        <f t="shared" si="2"/>
        <v>0</v>
      </c>
      <c r="E11" s="111">
        <v>0</v>
      </c>
      <c r="F11" s="112"/>
      <c r="G11" s="111">
        <v>0</v>
      </c>
      <c r="H11" s="112"/>
      <c r="I11" s="111">
        <v>12307559</v>
      </c>
      <c r="J11" s="111">
        <v>5973831.4600000009</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3256831.9199999995</v>
      </c>
      <c r="K12" s="111">
        <v>6415701</v>
      </c>
      <c r="L12" s="111">
        <f t="shared" si="1"/>
        <v>0</v>
      </c>
      <c r="M12" s="114"/>
    </row>
    <row r="13" spans="1:14" s="61" customFormat="1" ht="18" customHeight="1">
      <c r="A13" s="119" t="s">
        <v>100</v>
      </c>
      <c r="B13" s="110" t="s">
        <v>11</v>
      </c>
      <c r="C13" s="111">
        <v>8459718</v>
      </c>
      <c r="D13" s="111">
        <f t="shared" si="2"/>
        <v>683311</v>
      </c>
      <c r="E13" s="111">
        <v>683311</v>
      </c>
      <c r="F13" s="112" t="s">
        <v>582</v>
      </c>
      <c r="G13" s="111">
        <v>0</v>
      </c>
      <c r="H13" s="112"/>
      <c r="I13" s="111">
        <v>9143029</v>
      </c>
      <c r="J13" s="111">
        <v>3496118.7100000018</v>
      </c>
      <c r="K13" s="111">
        <v>9143029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6829500.4299999997</v>
      </c>
      <c r="K14" s="111">
        <v>13597190</v>
      </c>
      <c r="L14" s="111">
        <f t="shared" si="1"/>
        <v>0</v>
      </c>
      <c r="M14" s="114"/>
    </row>
    <row r="15" spans="1:14" s="61" customFormat="1" ht="18" customHeight="1">
      <c r="A15" s="119" t="s">
        <v>102</v>
      </c>
      <c r="B15" s="110" t="s">
        <v>163</v>
      </c>
      <c r="C15" s="111">
        <v>42539144</v>
      </c>
      <c r="D15" s="111">
        <f t="shared" si="2"/>
        <v>-1246936</v>
      </c>
      <c r="E15" s="111">
        <v>-1246936</v>
      </c>
      <c r="F15" s="112" t="s">
        <v>644</v>
      </c>
      <c r="G15" s="111">
        <v>0</v>
      </c>
      <c r="H15" s="112"/>
      <c r="I15" s="111">
        <v>41292208</v>
      </c>
      <c r="J15" s="111">
        <v>21908910.51999997</v>
      </c>
      <c r="K15" s="111">
        <v>41292208</v>
      </c>
      <c r="L15" s="111">
        <f t="shared" si="1"/>
        <v>0</v>
      </c>
      <c r="M15" s="114"/>
    </row>
    <row r="16" spans="1:14" s="61" customFormat="1" ht="18" customHeight="1">
      <c r="A16" s="119" t="s">
        <v>103</v>
      </c>
      <c r="B16" s="110" t="s">
        <v>164</v>
      </c>
      <c r="C16" s="111">
        <v>528355528</v>
      </c>
      <c r="D16" s="111">
        <f t="shared" si="2"/>
        <v>5298296</v>
      </c>
      <c r="E16" s="111">
        <v>5298296</v>
      </c>
      <c r="F16" s="112" t="s">
        <v>658</v>
      </c>
      <c r="G16" s="111">
        <v>0</v>
      </c>
      <c r="H16" s="112"/>
      <c r="I16" s="111">
        <v>533653824</v>
      </c>
      <c r="J16" s="111">
        <v>340510969.90000105</v>
      </c>
      <c r="K16" s="111">
        <v>532391308</v>
      </c>
      <c r="L16" s="111">
        <f t="shared" si="1"/>
        <v>1262516</v>
      </c>
      <c r="M16" s="114"/>
    </row>
    <row r="17" spans="1:15" s="61" customFormat="1" ht="18" customHeight="1">
      <c r="A17" s="119" t="s">
        <v>104</v>
      </c>
      <c r="B17" s="110" t="s">
        <v>165</v>
      </c>
      <c r="C17" s="111">
        <v>317188378</v>
      </c>
      <c r="D17" s="111">
        <f t="shared" si="2"/>
        <v>1580100</v>
      </c>
      <c r="E17" s="111">
        <v>1580100</v>
      </c>
      <c r="F17" s="112" t="s">
        <v>193</v>
      </c>
      <c r="G17" s="111">
        <v>0</v>
      </c>
      <c r="H17" s="112"/>
      <c r="I17" s="111">
        <v>318768478</v>
      </c>
      <c r="J17" s="111">
        <v>231426392.73999986</v>
      </c>
      <c r="K17" s="111">
        <v>306977318</v>
      </c>
      <c r="L17" s="111">
        <f t="shared" si="1"/>
        <v>11791160</v>
      </c>
      <c r="M17" s="114"/>
    </row>
    <row r="18" spans="1:15" s="61" customFormat="1" ht="18" customHeight="1">
      <c r="A18" s="119" t="s">
        <v>105</v>
      </c>
      <c r="B18" s="110" t="s">
        <v>166</v>
      </c>
      <c r="C18" s="111">
        <v>16820673</v>
      </c>
      <c r="D18" s="111">
        <f t="shared" si="2"/>
        <v>0</v>
      </c>
      <c r="E18" s="111">
        <v>0</v>
      </c>
      <c r="F18" s="112"/>
      <c r="G18" s="111">
        <v>0</v>
      </c>
      <c r="H18" s="112"/>
      <c r="I18" s="111">
        <v>16820673</v>
      </c>
      <c r="J18" s="111">
        <v>9752672.4499999974</v>
      </c>
      <c r="K18" s="111">
        <v>16847947</v>
      </c>
      <c r="L18" s="111">
        <f t="shared" si="1"/>
        <v>-27274</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57652368</v>
      </c>
      <c r="E20" s="117">
        <v>28217212</v>
      </c>
      <c r="F20" s="117"/>
      <c r="G20" s="117">
        <f>SUM(G8:G18)</f>
        <v>29435156</v>
      </c>
      <c r="H20" s="117"/>
      <c r="I20" s="117">
        <f>SUM(I8:I18)</f>
        <v>2043350333</v>
      </c>
      <c r="J20" s="117">
        <f>SUM(J8:J18)</f>
        <v>1377630865.759989</v>
      </c>
      <c r="K20" s="117">
        <f>SUM(K8:K18)</f>
        <v>2072434077</v>
      </c>
      <c r="L20" s="117">
        <f>SUM(L8:L18)</f>
        <v>-29083744</v>
      </c>
      <c r="M20" s="114"/>
      <c r="N20"/>
      <c r="O20"/>
    </row>
    <row r="21" spans="1:15" s="61" customFormat="1" ht="18" customHeight="1">
      <c r="A21" s="119" t="s">
        <v>28</v>
      </c>
      <c r="B21" s="110" t="s">
        <v>14</v>
      </c>
      <c r="C21" s="111">
        <v>24862360</v>
      </c>
      <c r="D21" s="111">
        <f t="shared" ref="D21:D26" si="3">E21+G21</f>
        <v>9026044</v>
      </c>
      <c r="E21" s="111">
        <v>8882076</v>
      </c>
      <c r="F21" s="112" t="s">
        <v>649</v>
      </c>
      <c r="G21" s="111">
        <v>143968</v>
      </c>
      <c r="H21" s="112" t="s">
        <v>191</v>
      </c>
      <c r="I21" s="111">
        <v>33888404</v>
      </c>
      <c r="J21" s="111">
        <v>21389639.640000001</v>
      </c>
      <c r="K21" s="111">
        <v>33888404</v>
      </c>
      <c r="L21" s="111">
        <f t="shared" ref="L21:L26" si="4">I21-K21</f>
        <v>0</v>
      </c>
      <c r="M21" s="114"/>
      <c r="N21"/>
      <c r="O21"/>
    </row>
    <row r="22" spans="1:15" s="61" customFormat="1" ht="18" customHeight="1">
      <c r="A22" s="119" t="s">
        <v>106</v>
      </c>
      <c r="B22" s="110" t="s">
        <v>15</v>
      </c>
      <c r="C22" s="111">
        <v>9272558</v>
      </c>
      <c r="D22" s="111">
        <f t="shared" si="3"/>
        <v>2000000</v>
      </c>
      <c r="E22" s="111">
        <v>2000000</v>
      </c>
      <c r="F22" s="112" t="s">
        <v>623</v>
      </c>
      <c r="G22" s="111">
        <v>0</v>
      </c>
      <c r="H22" s="112"/>
      <c r="I22" s="111">
        <v>11272558</v>
      </c>
      <c r="J22" s="111">
        <v>5367256.95</v>
      </c>
      <c r="K22" s="111">
        <v>11272558</v>
      </c>
      <c r="L22" s="111">
        <f t="shared" si="4"/>
        <v>0</v>
      </c>
      <c r="M22" s="114"/>
      <c r="N22"/>
      <c r="O22"/>
    </row>
    <row r="23" spans="1:15" s="61" customFormat="1" ht="18" customHeight="1">
      <c r="A23" s="119" t="s">
        <v>107</v>
      </c>
      <c r="B23" s="110" t="s">
        <v>16</v>
      </c>
      <c r="C23" s="111">
        <v>5516238</v>
      </c>
      <c r="D23" s="111">
        <f t="shared" si="3"/>
        <v>3219754</v>
      </c>
      <c r="E23" s="111">
        <v>3174918</v>
      </c>
      <c r="F23" s="112" t="s">
        <v>647</v>
      </c>
      <c r="G23" s="111">
        <v>44836</v>
      </c>
      <c r="H23" s="112" t="s">
        <v>667</v>
      </c>
      <c r="I23" s="111">
        <v>8735992</v>
      </c>
      <c r="J23" s="111">
        <v>4351656.8400000092</v>
      </c>
      <c r="K23" s="111">
        <v>8735992</v>
      </c>
      <c r="L23" s="111">
        <f t="shared" si="4"/>
        <v>0</v>
      </c>
      <c r="M23" s="114"/>
      <c r="N23"/>
      <c r="O23"/>
    </row>
    <row r="24" spans="1:15" s="61" customFormat="1" ht="18" customHeight="1">
      <c r="A24" s="119" t="s">
        <v>93</v>
      </c>
      <c r="B24" s="110" t="s">
        <v>135</v>
      </c>
      <c r="C24" s="111">
        <v>32394415</v>
      </c>
      <c r="D24" s="111">
        <f t="shared" si="3"/>
        <v>13133434</v>
      </c>
      <c r="E24" s="111">
        <v>13342037</v>
      </c>
      <c r="F24" s="112" t="s">
        <v>648</v>
      </c>
      <c r="G24" s="111">
        <v>-208603</v>
      </c>
      <c r="H24" s="112" t="s">
        <v>667</v>
      </c>
      <c r="I24" s="111">
        <v>45527849</v>
      </c>
      <c r="J24" s="111">
        <v>21304365.200000014</v>
      </c>
      <c r="K24" s="111">
        <v>45527849</v>
      </c>
      <c r="L24" s="111">
        <f t="shared" si="4"/>
        <v>0</v>
      </c>
      <c r="M24" s="114"/>
      <c r="N24"/>
      <c r="O24"/>
    </row>
    <row r="25" spans="1:15" s="61" customFormat="1" ht="18" customHeight="1">
      <c r="A25" s="119" t="s">
        <v>94</v>
      </c>
      <c r="B25" s="110" t="s">
        <v>286</v>
      </c>
      <c r="C25" s="111">
        <v>39263861</v>
      </c>
      <c r="D25" s="111">
        <f t="shared" si="3"/>
        <v>19406839</v>
      </c>
      <c r="E25" s="111">
        <v>19320131</v>
      </c>
      <c r="F25" s="112" t="s">
        <v>649</v>
      </c>
      <c r="G25" s="111">
        <v>86708</v>
      </c>
      <c r="H25" s="112" t="s">
        <v>191</v>
      </c>
      <c r="I25" s="111">
        <v>58670700</v>
      </c>
      <c r="J25" s="111">
        <v>27521781.079999983</v>
      </c>
      <c r="K25" s="111">
        <v>58670700</v>
      </c>
      <c r="L25" s="111">
        <f t="shared" si="4"/>
        <v>0</v>
      </c>
      <c r="M25" s="114"/>
      <c r="N25"/>
      <c r="O25"/>
    </row>
    <row r="26" spans="1:15" s="61" customFormat="1" ht="18" customHeight="1">
      <c r="A26" s="119" t="s">
        <v>108</v>
      </c>
      <c r="B26" s="110" t="s">
        <v>136</v>
      </c>
      <c r="C26" s="111">
        <v>8901528</v>
      </c>
      <c r="D26" s="111">
        <f t="shared" si="3"/>
        <v>3187537</v>
      </c>
      <c r="E26" s="111">
        <v>3024773</v>
      </c>
      <c r="F26" s="112" t="s">
        <v>650</v>
      </c>
      <c r="G26" s="111">
        <v>162764</v>
      </c>
      <c r="H26" s="112" t="s">
        <v>667</v>
      </c>
      <c r="I26" s="111">
        <v>12089065</v>
      </c>
      <c r="J26" s="111">
        <v>5747958.6399999913</v>
      </c>
      <c r="K26" s="111">
        <v>12089065</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49973608</v>
      </c>
      <c r="E28" s="117">
        <v>49743935</v>
      </c>
      <c r="F28" s="118"/>
      <c r="G28" s="117">
        <f>SUM(G21:G26)</f>
        <v>229673</v>
      </c>
      <c r="H28" s="118"/>
      <c r="I28" s="117">
        <f>SUM(I21:I26)</f>
        <v>170184568</v>
      </c>
      <c r="J28" s="117">
        <f>SUM(J21:J26)</f>
        <v>85682658.349999994</v>
      </c>
      <c r="K28" s="117">
        <f>SUM(K21:K26)</f>
        <v>170184568</v>
      </c>
      <c r="L28" s="117">
        <f>SUM(L21:L26)</f>
        <v>0</v>
      </c>
      <c r="M28" s="114"/>
      <c r="N28"/>
      <c r="O28"/>
    </row>
    <row r="29" spans="1:15" s="61" customFormat="1" ht="18" customHeight="1">
      <c r="A29" s="119" t="s">
        <v>95</v>
      </c>
      <c r="B29" s="110" t="s">
        <v>167</v>
      </c>
      <c r="C29" s="111">
        <v>57051670</v>
      </c>
      <c r="D29" s="111">
        <f>E29+G29</f>
        <v>6554705</v>
      </c>
      <c r="E29" s="111">
        <v>4210944</v>
      </c>
      <c r="F29" s="299" t="s">
        <v>651</v>
      </c>
      <c r="G29" s="111">
        <v>2343761</v>
      </c>
      <c r="H29" s="299" t="s">
        <v>645</v>
      </c>
      <c r="I29" s="111">
        <v>63606375</v>
      </c>
      <c r="J29" s="111">
        <v>45206822.839999944</v>
      </c>
      <c r="K29" s="111">
        <v>64468887</v>
      </c>
      <c r="L29" s="111">
        <f>I29-K29</f>
        <v>-862512</v>
      </c>
      <c r="M29" s="114"/>
      <c r="O29"/>
    </row>
    <row r="30" spans="1:15" s="61" customFormat="1" ht="18" customHeight="1">
      <c r="A30" s="119" t="s">
        <v>96</v>
      </c>
      <c r="B30" s="110" t="s">
        <v>109</v>
      </c>
      <c r="C30" s="111">
        <v>4616145</v>
      </c>
      <c r="D30" s="111">
        <f>E30+G30</f>
        <v>7081294</v>
      </c>
      <c r="E30" s="111">
        <v>6938885</v>
      </c>
      <c r="F30" s="112" t="s">
        <v>652</v>
      </c>
      <c r="G30" s="111">
        <v>142409</v>
      </c>
      <c r="H30" s="112" t="s">
        <v>655</v>
      </c>
      <c r="I30" s="111">
        <v>11697439</v>
      </c>
      <c r="J30" s="111">
        <v>4553552.2700000089</v>
      </c>
      <c r="K30" s="111">
        <v>11697439</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7287839.4099999992</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13635999</v>
      </c>
      <c r="E33" s="117">
        <v>11149829</v>
      </c>
      <c r="F33" s="118"/>
      <c r="G33" s="118">
        <f>SUM(G29:G31)</f>
        <v>2486170</v>
      </c>
      <c r="H33" s="118"/>
      <c r="I33" s="117">
        <f>SUM(I29:I31)</f>
        <v>85703632</v>
      </c>
      <c r="J33" s="117">
        <f>SUM(J29:J31)</f>
        <v>57048214.519999951</v>
      </c>
      <c r="K33" s="117">
        <f>SUM(K29:K31)</f>
        <v>86566144</v>
      </c>
      <c r="L33" s="117">
        <f>SUM(L29:L31)</f>
        <v>-862512</v>
      </c>
      <c r="M33" s="114"/>
      <c r="N33" s="364"/>
    </row>
    <row r="34" spans="1:15" s="61" customFormat="1" ht="18" customHeight="1">
      <c r="A34" s="119" t="s">
        <v>98</v>
      </c>
      <c r="B34" s="122" t="s">
        <v>18</v>
      </c>
      <c r="C34" s="111">
        <v>45450969</v>
      </c>
      <c r="D34" s="111">
        <f>E34+G34</f>
        <v>-1112788</v>
      </c>
      <c r="E34" s="111">
        <v>-2285824</v>
      </c>
      <c r="F34" s="112" t="s">
        <v>653</v>
      </c>
      <c r="G34" s="111">
        <v>1173036</v>
      </c>
      <c r="H34" s="112" t="s">
        <v>645</v>
      </c>
      <c r="I34" s="111">
        <v>44338181</v>
      </c>
      <c r="J34" s="111">
        <v>25617579.839999951</v>
      </c>
      <c r="K34" s="111">
        <v>43475669</v>
      </c>
      <c r="L34" s="111">
        <f>I34-K34</f>
        <v>862512</v>
      </c>
      <c r="M34" s="114"/>
    </row>
    <row r="35" spans="1:15" s="61" customFormat="1" ht="18" customHeight="1">
      <c r="A35" s="119" t="s">
        <v>248</v>
      </c>
      <c r="B35" s="122" t="s">
        <v>19</v>
      </c>
      <c r="C35" s="111">
        <v>16948039</v>
      </c>
      <c r="D35" s="111">
        <f>E35+G35</f>
        <v>1487640</v>
      </c>
      <c r="E35" s="111">
        <v>890475</v>
      </c>
      <c r="F35" s="112" t="s">
        <v>654</v>
      </c>
      <c r="G35" s="111">
        <v>597165</v>
      </c>
      <c r="H35" s="112" t="s">
        <v>645</v>
      </c>
      <c r="I35" s="111">
        <v>18435679</v>
      </c>
      <c r="J35" s="111">
        <v>10734642.120000003</v>
      </c>
      <c r="K35" s="111">
        <v>18435679</v>
      </c>
      <c r="L35" s="111">
        <f>I35-K35</f>
        <v>0</v>
      </c>
      <c r="M35" s="114"/>
      <c r="N35" s="364"/>
    </row>
    <row r="36" spans="1:15" s="61" customFormat="1" ht="18" customHeight="1">
      <c r="A36" s="119" t="s">
        <v>249</v>
      </c>
      <c r="B36" s="122" t="s">
        <v>20</v>
      </c>
      <c r="C36" s="111">
        <v>1311375</v>
      </c>
      <c r="D36" s="111">
        <f>E36+G36</f>
        <v>56461</v>
      </c>
      <c r="E36" s="111">
        <v>-1695</v>
      </c>
      <c r="F36" s="112" t="s">
        <v>641</v>
      </c>
      <c r="G36" s="111">
        <v>58156</v>
      </c>
      <c r="H36" s="112" t="s">
        <v>645</v>
      </c>
      <c r="I36" s="111">
        <v>1367836</v>
      </c>
      <c r="J36" s="111">
        <v>1054576.7300000035</v>
      </c>
      <c r="K36" s="111">
        <v>1367836</v>
      </c>
      <c r="L36" s="111">
        <f>I36-K36</f>
        <v>0</v>
      </c>
      <c r="M36" s="114"/>
      <c r="N36" s="364"/>
    </row>
    <row r="37" spans="1:15" s="61" customFormat="1" ht="18" customHeight="1">
      <c r="A37" s="119" t="s">
        <v>250</v>
      </c>
      <c r="B37" s="122" t="s">
        <v>21</v>
      </c>
      <c r="C37" s="111">
        <v>76316929</v>
      </c>
      <c r="D37" s="111">
        <f>E37+G37</f>
        <v>5458743</v>
      </c>
      <c r="E37" s="111">
        <v>3479515</v>
      </c>
      <c r="F37" s="112" t="s">
        <v>659</v>
      </c>
      <c r="G37" s="111">
        <v>1979228</v>
      </c>
      <c r="H37" s="112" t="s">
        <v>668</v>
      </c>
      <c r="I37" s="111">
        <v>81775672</v>
      </c>
      <c r="J37" s="111">
        <v>39666671.580000177</v>
      </c>
      <c r="K37" s="111">
        <v>81775672</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5890056</v>
      </c>
      <c r="E39" s="117">
        <v>2082471</v>
      </c>
      <c r="F39" s="118"/>
      <c r="G39" s="118">
        <f>SUM(G34:G38)</f>
        <v>3807585</v>
      </c>
      <c r="H39" s="118"/>
      <c r="I39" s="117">
        <f>SUM(I34:I38)</f>
        <v>145917368</v>
      </c>
      <c r="J39" s="117">
        <f>SUM(J34:J38)</f>
        <v>77073470.27000013</v>
      </c>
      <c r="K39" s="117">
        <f>SUM(K34:K38)</f>
        <v>145054856</v>
      </c>
      <c r="L39" s="117">
        <f>SUM(L34:L38)</f>
        <v>862512</v>
      </c>
      <c r="M39" s="114"/>
      <c r="N39" s="364"/>
    </row>
    <row r="40" spans="1:15" s="61" customFormat="1" ht="18" customHeight="1">
      <c r="A40" s="119" t="s">
        <v>99</v>
      </c>
      <c r="B40" s="120" t="s">
        <v>110</v>
      </c>
      <c r="C40" s="499">
        <v>53859949</v>
      </c>
      <c r="D40" s="111">
        <f>E40+G40</f>
        <v>6483710</v>
      </c>
      <c r="E40" s="111">
        <v>3577696</v>
      </c>
      <c r="F40" s="299" t="s">
        <v>660</v>
      </c>
      <c r="G40" s="111">
        <v>2906014</v>
      </c>
      <c r="H40" s="299" t="s">
        <v>191</v>
      </c>
      <c r="I40" s="111">
        <v>60343659</v>
      </c>
      <c r="J40" s="111">
        <v>26617476.460000005</v>
      </c>
      <c r="K40" s="111">
        <v>60343659</v>
      </c>
      <c r="L40" s="111">
        <f>I40-K40</f>
        <v>0</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6483710</v>
      </c>
      <c r="E42" s="117">
        <v>3577696</v>
      </c>
      <c r="F42" s="525"/>
      <c r="G42" s="117">
        <f>SUM(G40:G40)</f>
        <v>2906014</v>
      </c>
      <c r="H42" s="525"/>
      <c r="I42" s="117">
        <f>SUM(I40:I40)</f>
        <v>60343659</v>
      </c>
      <c r="J42" s="117">
        <f>SUM(J40:J40)</f>
        <v>26617476.460000005</v>
      </c>
      <c r="K42" s="117">
        <f>SUM(K40:K40)</f>
        <v>60343659</v>
      </c>
      <c r="L42" s="117">
        <f>SUM(L40:L40)</f>
        <v>0</v>
      </c>
      <c r="M42" s="114"/>
      <c r="N42" s="364"/>
    </row>
    <row r="43" spans="1:15" s="70" customFormat="1" ht="5.5" customHeight="1">
      <c r="A43" s="124"/>
      <c r="B43" s="125"/>
      <c r="C43" s="126"/>
      <c r="D43" s="126"/>
      <c r="E43" s="126"/>
      <c r="F43" s="127"/>
      <c r="G43" s="126"/>
      <c r="H43" s="127"/>
      <c r="I43" s="126"/>
      <c r="J43" s="126"/>
      <c r="K43" s="126"/>
      <c r="L43" s="126"/>
      <c r="M43" s="114"/>
      <c r="N43" s="364"/>
    </row>
    <row r="44" spans="1:15" s="70" customFormat="1" ht="18" customHeight="1">
      <c r="A44" s="119" t="s">
        <v>455</v>
      </c>
      <c r="B44" s="120" t="s">
        <v>456</v>
      </c>
      <c r="C44" s="111">
        <v>8502011</v>
      </c>
      <c r="D44" s="111">
        <f>E44+G44</f>
        <v>275863</v>
      </c>
      <c r="E44" s="111">
        <v>19271</v>
      </c>
      <c r="F44" s="112" t="s">
        <v>655</v>
      </c>
      <c r="G44" s="111">
        <v>256592</v>
      </c>
      <c r="H44" s="112" t="s">
        <v>645</v>
      </c>
      <c r="I44" s="111">
        <v>8777874</v>
      </c>
      <c r="J44" s="111">
        <v>5286121.3599999836</v>
      </c>
      <c r="K44" s="111">
        <v>8777874</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457</v>
      </c>
      <c r="B46" s="116"/>
      <c r="C46" s="117">
        <f>SUM(C44:C44)</f>
        <v>8502011</v>
      </c>
      <c r="D46" s="117">
        <f>SUM(D44:D44)</f>
        <v>275863</v>
      </c>
      <c r="E46" s="117">
        <v>19271</v>
      </c>
      <c r="F46" s="118"/>
      <c r="G46" s="117">
        <f>SUM(G44:G44)</f>
        <v>256592</v>
      </c>
      <c r="H46" s="118"/>
      <c r="I46" s="117">
        <f>SUM(I44:I44)</f>
        <v>8777874</v>
      </c>
      <c r="J46" s="117">
        <f>SUM(J44:J44)</f>
        <v>5286121.3599999836</v>
      </c>
      <c r="K46" s="117">
        <f>SUM(K44:K44)</f>
        <v>8777874</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566</v>
      </c>
      <c r="B48" s="120" t="s">
        <v>567</v>
      </c>
      <c r="C48" s="126">
        <v>42010352</v>
      </c>
      <c r="D48" s="111">
        <f>E48+G48</f>
        <v>-42010352</v>
      </c>
      <c r="E48" s="126">
        <v>-964572</v>
      </c>
      <c r="F48" s="112" t="s">
        <v>655</v>
      </c>
      <c r="G48" s="111">
        <v>-41045780</v>
      </c>
      <c r="H48" s="112" t="s">
        <v>655</v>
      </c>
      <c r="I48" s="111">
        <v>0</v>
      </c>
      <c r="J48" s="111">
        <v>0</v>
      </c>
      <c r="K48" s="111">
        <v>0</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568</v>
      </c>
      <c r="B50" s="116"/>
      <c r="C50" s="117">
        <f>SUM(C48:C48)</f>
        <v>42010352</v>
      </c>
      <c r="D50" s="117">
        <f>SUM(D48:D48)</f>
        <v>-42010352</v>
      </c>
      <c r="E50" s="117">
        <v>-964572</v>
      </c>
      <c r="F50" s="118"/>
      <c r="G50" s="117">
        <f>SUM(G48:G48)</f>
        <v>-41045780</v>
      </c>
      <c r="H50" s="118"/>
      <c r="I50" s="117">
        <f>SUM(I48:I48)</f>
        <v>0</v>
      </c>
      <c r="J50" s="117">
        <f>SUM(J48:J48)</f>
        <v>0</v>
      </c>
      <c r="K50" s="117">
        <f>SUM(K48:K48)</f>
        <v>0</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93965047</v>
      </c>
      <c r="E52" s="366">
        <v>94431521</v>
      </c>
      <c r="F52" s="366">
        <f t="shared" si="5"/>
        <v>0</v>
      </c>
      <c r="G52" s="366">
        <f t="shared" si="5"/>
        <v>-466474</v>
      </c>
      <c r="H52" s="366">
        <f t="shared" si="5"/>
        <v>0</v>
      </c>
      <c r="I52" s="366">
        <f t="shared" si="5"/>
        <v>2549491181</v>
      </c>
      <c r="J52" s="366">
        <f>SUM(J42,J39,J33,J28,J20,J7,J46,J50)</f>
        <v>1653968716.6199892</v>
      </c>
      <c r="K52" s="366">
        <f t="shared" si="5"/>
        <v>2578574925</v>
      </c>
      <c r="L52" s="366">
        <f t="shared" si="5"/>
        <v>-29083744</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54678381</v>
      </c>
      <c r="E55" s="111">
        <v>44051841</v>
      </c>
      <c r="F55" s="112"/>
      <c r="G55" s="111">
        <v>10626540</v>
      </c>
      <c r="H55" s="112"/>
      <c r="I55" s="111">
        <v>1602146976</v>
      </c>
      <c r="J55" s="111">
        <v>812447917.69999158</v>
      </c>
      <c r="K55" s="111">
        <v>1664727128</v>
      </c>
      <c r="L55" s="111">
        <f>I55-K55</f>
        <v>-62580152</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3176727.05</v>
      </c>
      <c r="K56" s="111">
        <v>4285000</v>
      </c>
      <c r="L56" s="111">
        <f>I56-K56</f>
        <v>0</v>
      </c>
      <c r="M56" s="114"/>
      <c r="N56" s="364"/>
    </row>
    <row r="57" spans="1:15" s="70" customFormat="1" ht="18" customHeight="1">
      <c r="A57" s="133"/>
      <c r="B57" s="134" t="s">
        <v>49</v>
      </c>
      <c r="C57" s="111">
        <f>SUM(C55:C56)</f>
        <v>1551753595</v>
      </c>
      <c r="D57" s="111">
        <f>SUM(D55:D56)</f>
        <v>54678381</v>
      </c>
      <c r="E57" s="111">
        <v>44051841</v>
      </c>
      <c r="F57" s="112"/>
      <c r="G57" s="111">
        <f>SUM(G55:G56)</f>
        <v>10626540</v>
      </c>
      <c r="H57" s="112"/>
      <c r="I57" s="111">
        <f>SUM(I55:I56)</f>
        <v>1606431976</v>
      </c>
      <c r="J57" s="111">
        <f t="shared" ref="J57:K57" si="7">SUM(J55:J56)</f>
        <v>815624644.74999154</v>
      </c>
      <c r="K57" s="111">
        <f t="shared" si="7"/>
        <v>1669012128</v>
      </c>
      <c r="L57" s="111">
        <f>I57-K57</f>
        <v>-62580152</v>
      </c>
      <c r="M57" s="114"/>
      <c r="N57" s="364"/>
    </row>
    <row r="58" spans="1:15" s="73" customFormat="1" ht="18" customHeight="1">
      <c r="A58" s="123"/>
      <c r="B58" s="120" t="s">
        <v>6</v>
      </c>
      <c r="C58" s="111">
        <v>891622715</v>
      </c>
      <c r="D58" s="111">
        <f>E58+G58</f>
        <v>39293802</v>
      </c>
      <c r="E58" s="111">
        <v>50386816</v>
      </c>
      <c r="F58" s="112"/>
      <c r="G58" s="111">
        <v>-11093014</v>
      </c>
      <c r="H58" s="112"/>
      <c r="I58" s="111">
        <v>930916517</v>
      </c>
      <c r="J58" s="111">
        <v>831906161.85999143</v>
      </c>
      <c r="K58" s="111">
        <v>897420109</v>
      </c>
      <c r="L58" s="111">
        <f>I58-K58</f>
        <v>33496408</v>
      </c>
      <c r="M58" s="114"/>
      <c r="N58" s="364"/>
    </row>
    <row r="59" spans="1:15" s="68" customFormat="1" ht="18" customHeight="1">
      <c r="A59" s="123"/>
      <c r="B59" s="120" t="s">
        <v>34</v>
      </c>
      <c r="C59" s="111">
        <v>12149824</v>
      </c>
      <c r="D59" s="111">
        <f t="shared" si="6"/>
        <v>-7136</v>
      </c>
      <c r="E59" s="111">
        <v>-7136</v>
      </c>
      <c r="F59" s="112"/>
      <c r="G59" s="111">
        <v>0</v>
      </c>
      <c r="H59" s="112"/>
      <c r="I59" s="111">
        <v>12142688</v>
      </c>
      <c r="J59" s="111">
        <v>6437910.0099999979</v>
      </c>
      <c r="K59" s="111">
        <v>12142688</v>
      </c>
      <c r="L59" s="111">
        <f>I59-K59</f>
        <v>0</v>
      </c>
      <c r="M59" s="114"/>
      <c r="N59" s="364"/>
    </row>
    <row r="60" spans="1:15" s="68" customFormat="1" ht="18" customHeight="1">
      <c r="A60" s="115" t="s">
        <v>35</v>
      </c>
      <c r="B60" s="135"/>
      <c r="C60" s="117">
        <f>SUM(C57:C59)</f>
        <v>2455526134</v>
      </c>
      <c r="D60" s="117">
        <f>SUM(D57:D59)</f>
        <v>93965047</v>
      </c>
      <c r="E60" s="117">
        <v>94431521</v>
      </c>
      <c r="F60" s="300"/>
      <c r="G60" s="117">
        <f>SUM(G57:G59)</f>
        <v>-466474</v>
      </c>
      <c r="H60" s="300"/>
      <c r="I60" s="117">
        <f>SUM(I57:I59)</f>
        <v>2549491181</v>
      </c>
      <c r="J60" s="117">
        <f>SUM(J57:J59)</f>
        <v>1653968716.619983</v>
      </c>
      <c r="K60" s="117">
        <f>SUM(K57:K59)</f>
        <v>2578574925</v>
      </c>
      <c r="L60" s="117">
        <f>SUM(L57:L59)</f>
        <v>-29083744</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570</v>
      </c>
      <c r="C62" s="146"/>
      <c r="D62" s="449"/>
      <c r="E62" s="398"/>
      <c r="F62" s="146"/>
      <c r="G62" s="141"/>
      <c r="H62" s="141"/>
      <c r="I62" s="141"/>
      <c r="J62" s="141"/>
      <c r="K62" s="141"/>
      <c r="L62" s="141"/>
      <c r="M62" s="63"/>
    </row>
    <row r="63" spans="1:15" s="68" customFormat="1" ht="18" customHeight="1">
      <c r="A63" s="142" t="s">
        <v>191</v>
      </c>
      <c r="B63" s="143" t="s">
        <v>571</v>
      </c>
      <c r="C63" s="146"/>
      <c r="D63" s="450"/>
      <c r="E63" s="146"/>
      <c r="F63" s="146"/>
      <c r="G63" s="141"/>
      <c r="H63" s="141"/>
      <c r="I63" s="141"/>
      <c r="J63" s="141"/>
      <c r="K63" s="141"/>
      <c r="L63" s="141"/>
      <c r="M63" s="63"/>
    </row>
    <row r="64" spans="1:15" s="68" customFormat="1" ht="18" customHeight="1">
      <c r="A64" s="142" t="s">
        <v>192</v>
      </c>
      <c r="B64" s="143" t="s">
        <v>631</v>
      </c>
      <c r="C64" s="146"/>
      <c r="D64" s="450"/>
      <c r="E64" s="146"/>
      <c r="F64" s="146"/>
      <c r="G64" s="141"/>
      <c r="H64" s="141"/>
      <c r="I64" s="141"/>
      <c r="J64" s="141"/>
      <c r="K64" s="141"/>
      <c r="L64" s="141"/>
      <c r="M64" s="63"/>
    </row>
    <row r="65" spans="1:13" s="68" customFormat="1" ht="18" customHeight="1">
      <c r="A65" s="142" t="s">
        <v>645</v>
      </c>
      <c r="B65" s="143" t="s">
        <v>646</v>
      </c>
      <c r="C65" s="146"/>
      <c r="D65" s="450"/>
      <c r="E65" s="146"/>
      <c r="F65" s="146"/>
      <c r="G65" s="141"/>
      <c r="H65" s="141"/>
      <c r="I65" s="141"/>
      <c r="J65" s="141"/>
      <c r="K65" s="141"/>
      <c r="L65" s="141"/>
      <c r="M65" s="63"/>
    </row>
    <row r="66" spans="1:13" s="68" customFormat="1" ht="18" customHeight="1">
      <c r="A66" s="142" t="s">
        <v>540</v>
      </c>
      <c r="B66" s="143" t="s">
        <v>572</v>
      </c>
      <c r="C66" s="144"/>
      <c r="D66" s="141"/>
      <c r="E66" s="141"/>
      <c r="F66" s="141"/>
      <c r="G66" s="141"/>
      <c r="H66" s="141"/>
      <c r="I66" s="141"/>
      <c r="J66" s="141"/>
      <c r="K66" s="141"/>
      <c r="L66" s="141"/>
      <c r="M66" s="63"/>
    </row>
    <row r="67" spans="1:13" s="68" customFormat="1" ht="18" customHeight="1">
      <c r="A67" s="142" t="s">
        <v>157</v>
      </c>
      <c r="B67" s="143" t="s">
        <v>638</v>
      </c>
      <c r="C67" s="144"/>
      <c r="D67" s="141"/>
      <c r="E67" s="141"/>
      <c r="F67" s="141"/>
      <c r="G67" s="141"/>
      <c r="H67" s="141"/>
      <c r="I67" s="141"/>
      <c r="J67" s="141"/>
      <c r="K67" s="141"/>
      <c r="L67" s="141"/>
      <c r="M67" s="63"/>
    </row>
    <row r="68" spans="1:13" s="68" customFormat="1" ht="18" customHeight="1">
      <c r="A68" s="142" t="s">
        <v>293</v>
      </c>
      <c r="B68" s="143" t="s">
        <v>573</v>
      </c>
      <c r="C68" s="146"/>
      <c r="D68" s="141"/>
      <c r="E68" s="141"/>
      <c r="F68" s="141"/>
      <c r="G68" s="141"/>
      <c r="H68" s="141"/>
      <c r="I68" s="141"/>
      <c r="J68" s="141"/>
      <c r="K68" s="141"/>
      <c r="L68" s="141"/>
      <c r="M68" s="63"/>
    </row>
    <row r="69" spans="1:13" s="68" customFormat="1" ht="18" customHeight="1">
      <c r="A69" s="142" t="s">
        <v>292</v>
      </c>
      <c r="B69" s="143" t="s">
        <v>574</v>
      </c>
      <c r="C69" s="146"/>
      <c r="D69" s="141"/>
      <c r="E69" s="141"/>
      <c r="F69" s="141"/>
      <c r="G69" s="141"/>
      <c r="H69" s="141"/>
      <c r="I69" s="141"/>
      <c r="J69" s="141"/>
      <c r="K69" s="141"/>
      <c r="L69" s="141"/>
      <c r="M69" s="63"/>
    </row>
    <row r="70" spans="1:13" s="68" customFormat="1" ht="18" customHeight="1">
      <c r="A70" s="142" t="s">
        <v>232</v>
      </c>
      <c r="B70" s="143" t="s">
        <v>575</v>
      </c>
      <c r="C70" s="144"/>
      <c r="D70" s="141"/>
      <c r="E70" s="141"/>
      <c r="F70" s="141"/>
      <c r="G70" s="141"/>
      <c r="H70" s="141"/>
      <c r="I70" s="141"/>
      <c r="J70" s="141"/>
      <c r="K70" s="141"/>
      <c r="L70" s="141"/>
      <c r="M70" s="63"/>
    </row>
    <row r="71" spans="1:13" s="68" customFormat="1" ht="18" customHeight="1">
      <c r="A71" s="142" t="s">
        <v>569</v>
      </c>
      <c r="B71" s="143" t="s">
        <v>576</v>
      </c>
      <c r="C71" s="144"/>
      <c r="D71" s="141"/>
      <c r="E71" s="141"/>
      <c r="F71" s="141"/>
      <c r="G71" s="141"/>
      <c r="H71" s="141"/>
      <c r="I71" s="141"/>
      <c r="J71" s="141"/>
      <c r="K71" s="141"/>
      <c r="L71" s="141"/>
      <c r="M71" s="63"/>
    </row>
    <row r="72" spans="1:13" s="68" customFormat="1" ht="18" customHeight="1">
      <c r="A72" s="142" t="s">
        <v>356</v>
      </c>
      <c r="B72" s="143" t="s">
        <v>577</v>
      </c>
      <c r="C72" s="144"/>
      <c r="D72" s="141"/>
      <c r="E72" s="141"/>
      <c r="F72" s="141"/>
      <c r="G72" s="141"/>
      <c r="H72" s="141"/>
      <c r="I72" s="141"/>
      <c r="J72" s="141"/>
      <c r="K72" s="141"/>
      <c r="L72" s="141"/>
      <c r="M72" s="63"/>
    </row>
    <row r="73" spans="1:13" s="68" customFormat="1" ht="18" customHeight="1">
      <c r="A73" s="142" t="s">
        <v>300</v>
      </c>
      <c r="B73" s="143" t="s">
        <v>578</v>
      </c>
      <c r="C73" s="144"/>
      <c r="D73" s="141"/>
      <c r="E73" s="141"/>
      <c r="F73" s="141"/>
      <c r="G73" s="141"/>
      <c r="H73" s="141"/>
      <c r="I73" s="141"/>
      <c r="J73" s="141"/>
      <c r="K73" s="141"/>
      <c r="L73" s="141"/>
      <c r="M73" s="63"/>
    </row>
    <row r="74" spans="1:13" s="68" customFormat="1" ht="18" customHeight="1">
      <c r="A74" s="142" t="s">
        <v>623</v>
      </c>
      <c r="B74" s="143" t="s">
        <v>624</v>
      </c>
      <c r="C74" s="144"/>
      <c r="D74" s="141"/>
      <c r="E74" s="141"/>
      <c r="F74" s="141"/>
      <c r="G74" s="141"/>
      <c r="H74" s="141"/>
      <c r="I74" s="141"/>
      <c r="J74" s="141"/>
      <c r="K74" s="141"/>
      <c r="L74" s="141"/>
      <c r="M74" s="63"/>
    </row>
    <row r="75" spans="1:13" s="68" customFormat="1" ht="18" customHeight="1">
      <c r="A75" s="142" t="s">
        <v>442</v>
      </c>
      <c r="B75" s="143" t="s">
        <v>657</v>
      </c>
      <c r="C75" s="144"/>
      <c r="D75" s="141"/>
      <c r="E75" s="141"/>
      <c r="F75" s="141"/>
      <c r="G75" s="141"/>
      <c r="H75" s="141"/>
      <c r="I75" s="141"/>
      <c r="J75" s="141"/>
      <c r="K75" s="141"/>
      <c r="L75" s="141"/>
      <c r="M75" s="63"/>
    </row>
    <row r="76" spans="1:13" s="68" customFormat="1" ht="18" customHeight="1">
      <c r="A76" s="519" t="s">
        <v>443</v>
      </c>
      <c r="B76" s="146" t="s">
        <v>634</v>
      </c>
      <c r="C76" s="144"/>
      <c r="D76" s="141"/>
      <c r="E76" s="141"/>
      <c r="F76" s="141"/>
      <c r="G76" s="141"/>
      <c r="H76" s="141"/>
      <c r="I76" s="141"/>
      <c r="J76" s="141"/>
      <c r="K76" s="141"/>
      <c r="L76" s="141"/>
      <c r="M76" s="63"/>
    </row>
    <row r="77" spans="1:13" s="68" customFormat="1" ht="18" customHeight="1">
      <c r="A77" s="142" t="s">
        <v>533</v>
      </c>
      <c r="B77" s="143" t="s">
        <v>539</v>
      </c>
      <c r="C77" s="146"/>
      <c r="D77" s="141"/>
      <c r="E77" s="141"/>
      <c r="F77" s="141"/>
      <c r="G77" s="141"/>
      <c r="H77" s="141"/>
      <c r="I77" s="141"/>
      <c r="J77" s="141"/>
      <c r="K77" s="141"/>
      <c r="L77" s="141"/>
      <c r="M77" s="63"/>
    </row>
    <row r="78" spans="1:13" s="68" customFormat="1" ht="18" customHeight="1">
      <c r="A78" s="146"/>
      <c r="B78" s="146"/>
      <c r="C78" s="146"/>
      <c r="D78" s="141"/>
      <c r="E78" s="141"/>
      <c r="F78" s="141"/>
      <c r="G78" s="141"/>
      <c r="H78" s="141"/>
      <c r="I78" s="140"/>
      <c r="K78" s="140"/>
      <c r="L78" s="140"/>
      <c r="M78" s="63"/>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customFormat="1" ht="18" customHeight="1">
      <c r="A81" s="146"/>
      <c r="B81" s="146"/>
      <c r="D81" s="141"/>
      <c r="E81" s="141"/>
      <c r="F81" s="141"/>
      <c r="G81" s="141"/>
      <c r="H81" s="141"/>
    </row>
    <row r="82" spans="1:13" s="68" customFormat="1" ht="18" customHeight="1">
      <c r="A82" s="146"/>
      <c r="B82" s="146"/>
      <c r="C82" s="146"/>
      <c r="D82" s="141"/>
      <c r="E82" s="141"/>
      <c r="F82" s="141"/>
      <c r="G82" s="141"/>
      <c r="H82" s="141"/>
      <c r="I82" s="140"/>
      <c r="J82" s="140"/>
      <c r="K82" s="140"/>
      <c r="L82" s="140"/>
      <c r="M82" s="63"/>
    </row>
    <row r="83" spans="1:13" s="68" customFormat="1" ht="18" customHeight="1">
      <c r="A83" s="146"/>
      <c r="B83" s="146"/>
      <c r="C83" s="146"/>
      <c r="D83" s="141"/>
      <c r="E83" s="141"/>
      <c r="F83" s="141"/>
      <c r="G83" s="141"/>
      <c r="H83" s="141"/>
      <c r="I83" s="140"/>
      <c r="J83" s="140"/>
      <c r="K83" s="140"/>
      <c r="L83" s="140"/>
      <c r="M83" s="63"/>
    </row>
    <row r="84" spans="1:13" s="68" customFormat="1" ht="18" customHeight="1">
      <c r="A84" s="146"/>
      <c r="B84" s="146"/>
      <c r="C84" s="146"/>
      <c r="D84" s="141"/>
      <c r="E84" s="141"/>
      <c r="F84" s="141"/>
      <c r="G84" s="141"/>
      <c r="H84" s="141"/>
      <c r="I84" s="140"/>
      <c r="J84" s="140"/>
      <c r="K84" s="140"/>
      <c r="L84" s="140"/>
      <c r="M84" s="63"/>
    </row>
    <row r="85" spans="1:13" s="68" customFormat="1" ht="18" customHeight="1">
      <c r="A85" s="146"/>
      <c r="B85" s="146"/>
      <c r="C85" s="146"/>
      <c r="D85" s="141"/>
      <c r="E85" s="141"/>
      <c r="F85" s="141"/>
      <c r="G85" s="141"/>
      <c r="H85" s="141"/>
      <c r="I85" s="140"/>
      <c r="J85" s="140"/>
      <c r="K85" s="140"/>
      <c r="L85" s="140"/>
      <c r="M85" s="63"/>
    </row>
    <row r="86" spans="1:13" s="68" customFormat="1" ht="18" hidden="1" customHeight="1">
      <c r="A86" s="146"/>
      <c r="B86" s="146"/>
      <c r="C86" s="146"/>
      <c r="D86" s="141"/>
      <c r="E86" s="141"/>
      <c r="F86" s="141"/>
      <c r="G86" s="141"/>
      <c r="H86" s="141"/>
      <c r="I86" s="140"/>
      <c r="J86" s="140"/>
      <c r="K86" s="140"/>
      <c r="L86" s="140"/>
      <c r="M86" s="63"/>
    </row>
    <row r="87" spans="1:13" s="68" customFormat="1" ht="18" hidden="1" customHeight="1">
      <c r="A87" s="146"/>
      <c r="B87" s="146"/>
      <c r="C87" s="146"/>
      <c r="D87" s="141"/>
      <c r="E87" s="141"/>
      <c r="F87" s="141"/>
      <c r="G87" s="141"/>
      <c r="H87" s="141"/>
      <c r="I87" s="140"/>
      <c r="J87" s="140"/>
      <c r="K87" s="140"/>
      <c r="L87" s="140"/>
      <c r="M87" s="63"/>
    </row>
    <row r="88" spans="1:13" s="68" customFormat="1" ht="18" customHeight="1">
      <c r="A88" s="146"/>
      <c r="B88" s="146"/>
      <c r="C88" s="144"/>
      <c r="D88" s="141"/>
      <c r="E88" s="141"/>
      <c r="F88" s="141"/>
      <c r="G88" s="141"/>
      <c r="H88" s="141"/>
      <c r="I88" s="140"/>
      <c r="J88" s="140"/>
      <c r="K88" s="140"/>
      <c r="L88" s="140"/>
      <c r="M88" s="63"/>
    </row>
    <row r="89" spans="1:13" s="68" customFormat="1" ht="18" customHeight="1">
      <c r="A89" s="142"/>
      <c r="B89" s="143"/>
      <c r="C89" s="144"/>
      <c r="D89" s="144"/>
      <c r="E89" s="144"/>
      <c r="F89" s="145"/>
      <c r="G89" s="141"/>
      <c r="H89" s="141"/>
      <c r="I89" s="140"/>
      <c r="J89" s="140"/>
      <c r="K89" s="140"/>
      <c r="L89" s="140"/>
      <c r="M89" s="63"/>
    </row>
    <row r="90" spans="1:13" s="68" customFormat="1" ht="18" customHeight="1">
      <c r="A90" s="142"/>
      <c r="B90" s="143"/>
      <c r="C90" s="144"/>
      <c r="D90" s="144"/>
      <c r="E90" s="144"/>
      <c r="F90" s="145"/>
      <c r="G90" s="141"/>
      <c r="H90" s="141"/>
      <c r="I90" s="140"/>
      <c r="J90" s="140"/>
      <c r="K90" s="140"/>
      <c r="L90" s="140"/>
      <c r="M90" s="63"/>
    </row>
    <row r="91" spans="1:13" s="68" customFormat="1" ht="18" customHeight="1">
      <c r="A91" s="142"/>
      <c r="B91" s="143"/>
      <c r="C91" s="144"/>
      <c r="D91" s="144"/>
      <c r="E91" s="144"/>
      <c r="F91" s="145"/>
      <c r="G91" s="141"/>
      <c r="H91" s="141"/>
      <c r="I91" s="140"/>
      <c r="J91" s="140"/>
      <c r="K91" s="140"/>
      <c r="L91" s="140"/>
      <c r="M91" s="63"/>
    </row>
    <row r="92" spans="1:13" s="68" customFormat="1" ht="18" customHeight="1">
      <c r="A92" s="406"/>
      <c r="B92" s="143"/>
      <c r="C92" s="144"/>
      <c r="D92" s="144"/>
      <c r="E92" s="144"/>
      <c r="F92" s="145"/>
      <c r="G92" s="141"/>
      <c r="H92" s="141"/>
      <c r="I92" s="140"/>
      <c r="J92" s="140"/>
      <c r="K92" s="140"/>
      <c r="L92" s="140"/>
      <c r="M92" s="63"/>
    </row>
    <row r="93" spans="1:13" s="68" customFormat="1" ht="18" customHeight="1">
      <c r="A93" s="142"/>
      <c r="B93" s="143"/>
      <c r="C93" s="144"/>
      <c r="D93" s="144"/>
      <c r="E93" s="144"/>
      <c r="F93" s="145"/>
      <c r="G93" s="141"/>
      <c r="H93" s="141"/>
      <c r="I93" s="140"/>
      <c r="J93" s="140"/>
      <c r="K93" s="140"/>
      <c r="L93" s="140"/>
      <c r="M93" s="63"/>
    </row>
    <row r="94" spans="1:13" s="68" customFormat="1" ht="18" customHeight="1">
      <c r="A94" s="142"/>
      <c r="B94" s="143"/>
      <c r="C94" s="75"/>
      <c r="D94" s="75"/>
      <c r="E94" s="75"/>
      <c r="F94" s="76"/>
      <c r="G94" s="76"/>
      <c r="H94" s="76"/>
      <c r="I94" s="75"/>
      <c r="J94" s="75"/>
      <c r="K94" s="75"/>
      <c r="L94" s="75"/>
      <c r="M94" s="67"/>
    </row>
    <row r="95" spans="1:13" s="68" customFormat="1" ht="18" customHeight="1">
      <c r="A95" s="142"/>
      <c r="B95" s="143"/>
      <c r="C95" s="75"/>
      <c r="D95" s="75"/>
      <c r="E95" s="75"/>
      <c r="F95" s="76"/>
      <c r="G95" s="76"/>
      <c r="H95" s="76"/>
      <c r="I95" s="75"/>
      <c r="J95" s="75"/>
      <c r="K95" s="75"/>
      <c r="L95" s="75"/>
      <c r="M95" s="67"/>
    </row>
    <row r="96" spans="1:13" s="68" customFormat="1" ht="18" customHeight="1">
      <c r="A96" s="362"/>
      <c r="B96" s="143"/>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s="68" customFormat="1" ht="18" customHeight="1">
      <c r="C115" s="75"/>
      <c r="D115" s="75"/>
      <c r="E115" s="75"/>
      <c r="F115" s="76"/>
      <c r="G115" s="76"/>
      <c r="H115" s="76"/>
      <c r="I115" s="75"/>
      <c r="J115" s="75"/>
      <c r="K115" s="75"/>
      <c r="L115" s="75"/>
      <c r="M115" s="67"/>
    </row>
    <row r="116" spans="1:13" s="68" customFormat="1" ht="18" customHeight="1">
      <c r="C116" s="75"/>
      <c r="D116" s="75"/>
      <c r="E116" s="75"/>
      <c r="F116" s="76"/>
      <c r="G116" s="76"/>
      <c r="H116" s="76"/>
      <c r="I116" s="75"/>
      <c r="J116" s="75"/>
      <c r="K116" s="75"/>
      <c r="L116" s="75"/>
      <c r="M116" s="67"/>
    </row>
    <row r="117" spans="1:13" s="68" customFormat="1" ht="18" customHeight="1">
      <c r="C117" s="75"/>
      <c r="D117" s="75"/>
      <c r="E117" s="75"/>
      <c r="F117" s="76"/>
      <c r="G117" s="76"/>
      <c r="H117" s="76"/>
      <c r="I117" s="75"/>
      <c r="J117" s="75"/>
      <c r="K117" s="75"/>
      <c r="L117" s="75"/>
      <c r="M117" s="67"/>
    </row>
    <row r="118" spans="1:13" ht="18" customHeight="1">
      <c r="A118" s="68"/>
      <c r="B118" s="68"/>
      <c r="C118" s="75"/>
      <c r="D118" s="75"/>
      <c r="E118" s="75"/>
      <c r="F118" s="76"/>
      <c r="G118" s="76"/>
      <c r="H118" s="76"/>
      <c r="I118" s="75"/>
      <c r="J118" s="75"/>
      <c r="K118" s="75"/>
      <c r="L118" s="75"/>
      <c r="M118" s="67"/>
    </row>
    <row r="119" spans="1:13" ht="18" customHeight="1">
      <c r="A119" s="68"/>
      <c r="B119" s="68"/>
      <c r="C119" s="75"/>
      <c r="D119" s="75"/>
      <c r="E119" s="75"/>
      <c r="F119" s="76"/>
      <c r="G119" s="76"/>
      <c r="H119" s="76"/>
      <c r="I119" s="75"/>
      <c r="J119" s="75"/>
      <c r="K119" s="75"/>
      <c r="L119" s="75"/>
      <c r="M119" s="67"/>
    </row>
    <row r="120" spans="1:13" ht="18" customHeight="1">
      <c r="A120" s="68"/>
      <c r="B120" s="68"/>
      <c r="C120" s="75"/>
      <c r="D120" s="75"/>
      <c r="E120" s="75"/>
      <c r="F120" s="76"/>
      <c r="G120" s="76"/>
      <c r="H120" s="76"/>
      <c r="I120" s="75"/>
      <c r="J120" s="75"/>
      <c r="K120" s="75"/>
      <c r="L120" s="75"/>
      <c r="M120" s="67"/>
    </row>
  </sheetData>
  <mergeCells count="3">
    <mergeCell ref="A1:L1"/>
    <mergeCell ref="A2:L2"/>
    <mergeCell ref="A3:L3"/>
  </mergeCells>
  <phoneticPr fontId="149"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8"/>
  <sheetViews>
    <sheetView topLeftCell="R1" zoomScale="70" zoomScaleNormal="70" workbookViewId="0">
      <selection activeCell="AG20" sqref="AG20"/>
    </sheetView>
  </sheetViews>
  <sheetFormatPr defaultColWidth="9.15234375" defaultRowHeight="15.45"/>
  <cols>
    <col min="1" max="1" width="14.84375" style="280" customWidth="1"/>
    <col min="2" max="2" width="100.23046875" style="98" bestFit="1" customWidth="1"/>
    <col min="3" max="3" width="25.84375" style="98" customWidth="1"/>
    <col min="4" max="4" width="25" style="98" customWidth="1"/>
    <col min="5" max="5" width="21.69140625" style="98" customWidth="1"/>
    <col min="6" max="6" width="25.69140625" style="98" customWidth="1"/>
    <col min="7" max="7" width="19.3828125" style="98" customWidth="1"/>
    <col min="8" max="8" width="24.61328125" style="98" customWidth="1"/>
    <col min="9" max="9" width="23.69140625" style="98" customWidth="1"/>
    <col min="10" max="10" width="27.15234375" style="98" customWidth="1"/>
    <col min="11" max="12" width="21.23046875" style="98" customWidth="1"/>
    <col min="13" max="13" width="22.23046875" style="98" customWidth="1"/>
    <col min="14" max="14" width="27.15234375" style="98" customWidth="1"/>
    <col min="15" max="15" width="22.69140625" style="98" customWidth="1"/>
    <col min="16" max="16" width="16.61328125" style="98" customWidth="1"/>
    <col min="17" max="17" width="23.3828125" style="98" customWidth="1"/>
    <col min="18" max="18" width="22.61328125" style="98" customWidth="1"/>
    <col min="19" max="19" width="24.3828125" style="98" customWidth="1"/>
    <col min="20" max="20" width="27.23046875" style="98" customWidth="1"/>
    <col min="21" max="21" width="25" style="98" customWidth="1"/>
    <col min="22" max="22" width="21.69140625" style="98" customWidth="1"/>
    <col min="23" max="23" width="26.3828125" style="98" customWidth="1"/>
    <col min="24" max="24" width="21.61328125" style="98" customWidth="1"/>
    <col min="25" max="26" width="22.69140625" style="98" customWidth="1"/>
    <col min="27" max="27" width="19.69140625" style="98" customWidth="1"/>
    <col min="28" max="31" width="24.15234375" style="98" customWidth="1"/>
    <col min="32" max="32" width="17.15234375" style="98" bestFit="1" customWidth="1"/>
    <col min="33" max="16384" width="9.15234375" style="98"/>
  </cols>
  <sheetData>
    <row r="1" spans="1:32">
      <c r="A1" s="646" t="s">
        <v>195</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265"/>
    </row>
    <row r="2" spans="1:32">
      <c r="A2" s="646" t="s">
        <v>546</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265"/>
    </row>
    <row r="3" spans="1:32" ht="15.9" thickBot="1">
      <c r="A3" s="647" t="s">
        <v>665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266"/>
    </row>
    <row r="4" spans="1:32">
      <c r="A4" s="642"/>
      <c r="B4" s="643"/>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455</v>
      </c>
      <c r="AD4" s="268" t="s">
        <v>566</v>
      </c>
      <c r="AE4" s="270" t="s">
        <v>151</v>
      </c>
    </row>
    <row r="5" spans="1:32" ht="46.3">
      <c r="A5" s="644" t="s">
        <v>0</v>
      </c>
      <c r="B5" s="645"/>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471</v>
      </c>
      <c r="AD5" s="272" t="s">
        <v>567</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7" si="0">SUM(C6:AD6)</f>
        <v>2455526134</v>
      </c>
    </row>
    <row r="7" spans="1:32" s="264" customFormat="1" hidden="1">
      <c r="A7" s="416" t="s">
        <v>480</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570</v>
      </c>
      <c r="C8" s="446">
        <v>-177185</v>
      </c>
      <c r="D8" s="446">
        <v>3340040</v>
      </c>
      <c r="E8" s="446">
        <v>258130</v>
      </c>
      <c r="F8" s="446">
        <v>25119</v>
      </c>
      <c r="G8" s="446">
        <v>0</v>
      </c>
      <c r="H8" s="446">
        <v>0</v>
      </c>
      <c r="I8" s="446">
        <v>0</v>
      </c>
      <c r="J8" s="446">
        <v>0</v>
      </c>
      <c r="K8" s="446">
        <v>0</v>
      </c>
      <c r="L8" s="446">
        <v>298296</v>
      </c>
      <c r="M8" s="446">
        <v>1580100</v>
      </c>
      <c r="N8" s="446">
        <v>0</v>
      </c>
      <c r="O8" s="446">
        <v>0</v>
      </c>
      <c r="P8" s="446">
        <v>0</v>
      </c>
      <c r="Q8" s="446">
        <v>0</v>
      </c>
      <c r="R8" s="446">
        <v>0</v>
      </c>
      <c r="S8" s="446">
        <v>0</v>
      </c>
      <c r="T8" s="446">
        <v>0</v>
      </c>
      <c r="U8" s="446">
        <v>-317659</v>
      </c>
      <c r="V8" s="446">
        <v>-19049</v>
      </c>
      <c r="W8" s="446">
        <v>0</v>
      </c>
      <c r="X8" s="446">
        <v>-110257</v>
      </c>
      <c r="Y8" s="446">
        <v>90181</v>
      </c>
      <c r="Z8" s="446">
        <v>-1125</v>
      </c>
      <c r="AA8" s="446">
        <v>1247038</v>
      </c>
      <c r="AB8" s="446">
        <v>-34917</v>
      </c>
      <c r="AC8" s="446">
        <v>-17359</v>
      </c>
      <c r="AD8" s="446">
        <v>-14023371</v>
      </c>
      <c r="AE8" s="274">
        <f t="shared" si="0"/>
        <v>-7862018</v>
      </c>
    </row>
    <row r="9" spans="1:32">
      <c r="A9" s="417" t="s">
        <v>191</v>
      </c>
      <c r="B9" s="506" t="s">
        <v>571</v>
      </c>
      <c r="C9" s="446">
        <v>0</v>
      </c>
      <c r="D9" s="446">
        <v>6759551</v>
      </c>
      <c r="E9" s="446">
        <v>4534404</v>
      </c>
      <c r="F9" s="446">
        <v>0</v>
      </c>
      <c r="G9" s="446">
        <v>0</v>
      </c>
      <c r="H9" s="446">
        <v>0</v>
      </c>
      <c r="I9" s="446">
        <v>627661</v>
      </c>
      <c r="J9" s="446">
        <v>0</v>
      </c>
      <c r="K9" s="446">
        <v>0</v>
      </c>
      <c r="L9" s="446">
        <v>5000000</v>
      </c>
      <c r="M9" s="446">
        <v>0</v>
      </c>
      <c r="N9" s="446">
        <v>0</v>
      </c>
      <c r="O9" s="446">
        <v>1976044</v>
      </c>
      <c r="P9" s="446">
        <v>0</v>
      </c>
      <c r="Q9" s="446">
        <v>2210496</v>
      </c>
      <c r="R9" s="446">
        <v>3322352</v>
      </c>
      <c r="S9" s="446">
        <v>6813771</v>
      </c>
      <c r="T9" s="446">
        <v>1075985</v>
      </c>
      <c r="U9" s="446">
        <v>4584040</v>
      </c>
      <c r="V9" s="446">
        <v>6732903</v>
      </c>
      <c r="W9" s="446">
        <v>0</v>
      </c>
      <c r="X9" s="446">
        <v>0</v>
      </c>
      <c r="Y9" s="446">
        <v>0</v>
      </c>
      <c r="Z9" s="446">
        <v>0</v>
      </c>
      <c r="AA9" s="446">
        <v>449311</v>
      </c>
      <c r="AB9" s="446">
        <v>2906014</v>
      </c>
      <c r="AC9" s="446">
        <v>0</v>
      </c>
      <c r="AD9" s="446">
        <v>0</v>
      </c>
      <c r="AE9" s="274">
        <f t="shared" si="0"/>
        <v>46992532</v>
      </c>
    </row>
    <row r="10" spans="1:32">
      <c r="A10" s="415" t="s">
        <v>192</v>
      </c>
      <c r="B10" s="506" t="s">
        <v>631</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645</v>
      </c>
      <c r="B11" s="506" t="s">
        <v>646</v>
      </c>
      <c r="C11" s="446">
        <v>1475470</v>
      </c>
      <c r="D11" s="446">
        <v>27985529</v>
      </c>
      <c r="E11" s="446">
        <v>2107793</v>
      </c>
      <c r="F11" s="446">
        <v>0</v>
      </c>
      <c r="G11" s="446">
        <v>0</v>
      </c>
      <c r="H11" s="446">
        <v>0</v>
      </c>
      <c r="I11" s="446">
        <v>0</v>
      </c>
      <c r="J11" s="446">
        <v>0</v>
      </c>
      <c r="K11" s="446">
        <v>0</v>
      </c>
      <c r="L11" s="446">
        <v>0</v>
      </c>
      <c r="M11" s="446">
        <v>0</v>
      </c>
      <c r="N11" s="446">
        <v>0</v>
      </c>
      <c r="O11" s="446">
        <v>0</v>
      </c>
      <c r="P11" s="446">
        <v>0</v>
      </c>
      <c r="Q11" s="446">
        <v>9258</v>
      </c>
      <c r="R11" s="446">
        <v>22090</v>
      </c>
      <c r="S11" s="446">
        <v>0</v>
      </c>
      <c r="T11" s="446">
        <v>209788</v>
      </c>
      <c r="U11" s="446">
        <v>2351110</v>
      </c>
      <c r="V11" s="446">
        <v>145184</v>
      </c>
      <c r="W11" s="446">
        <v>0</v>
      </c>
      <c r="X11" s="446">
        <v>1274808</v>
      </c>
      <c r="Y11" s="446">
        <v>614287</v>
      </c>
      <c r="Z11" s="446">
        <v>63083</v>
      </c>
      <c r="AA11" s="446">
        <v>1014400</v>
      </c>
      <c r="AB11" s="446">
        <v>0</v>
      </c>
      <c r="AC11" s="446">
        <v>293222</v>
      </c>
      <c r="AD11" s="446">
        <v>-27986981</v>
      </c>
      <c r="AE11" s="274">
        <f t="shared" si="0"/>
        <v>9579041</v>
      </c>
    </row>
    <row r="12" spans="1:32">
      <c r="A12" s="415" t="s">
        <v>540</v>
      </c>
      <c r="B12" s="506" t="s">
        <v>572</v>
      </c>
      <c r="C12" s="446">
        <v>0</v>
      </c>
      <c r="D12" s="446">
        <v>0</v>
      </c>
      <c r="E12" s="446">
        <v>5000000</v>
      </c>
      <c r="F12" s="446">
        <v>0</v>
      </c>
      <c r="G12" s="446">
        <v>0</v>
      </c>
      <c r="H12" s="446">
        <v>0</v>
      </c>
      <c r="I12" s="446">
        <v>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0</v>
      </c>
      <c r="Z12" s="446">
        <v>0</v>
      </c>
      <c r="AA12" s="446">
        <v>0</v>
      </c>
      <c r="AB12" s="446">
        <v>0</v>
      </c>
      <c r="AC12" s="446">
        <v>0</v>
      </c>
      <c r="AD12" s="446">
        <v>0</v>
      </c>
      <c r="AE12" s="274">
        <f t="shared" si="0"/>
        <v>5000000</v>
      </c>
    </row>
    <row r="13" spans="1:32">
      <c r="A13" s="415" t="s">
        <v>157</v>
      </c>
      <c r="B13" s="506" t="s">
        <v>638</v>
      </c>
      <c r="C13" s="446">
        <v>0</v>
      </c>
      <c r="D13" s="446">
        <v>0</v>
      </c>
      <c r="E13" s="446">
        <v>0</v>
      </c>
      <c r="F13" s="446">
        <v>0</v>
      </c>
      <c r="G13" s="446">
        <v>0</v>
      </c>
      <c r="H13" s="446">
        <v>0</v>
      </c>
      <c r="I13" s="446">
        <v>55650</v>
      </c>
      <c r="J13" s="446">
        <v>0</v>
      </c>
      <c r="K13" s="446">
        <v>0</v>
      </c>
      <c r="L13" s="446">
        <v>0</v>
      </c>
      <c r="M13" s="446">
        <v>0</v>
      </c>
      <c r="N13" s="446">
        <v>0</v>
      </c>
      <c r="O13" s="446">
        <v>0</v>
      </c>
      <c r="P13" s="446">
        <v>0</v>
      </c>
      <c r="Q13" s="446">
        <v>0</v>
      </c>
      <c r="R13" s="446">
        <v>0</v>
      </c>
      <c r="S13" s="446">
        <v>0</v>
      </c>
      <c r="T13" s="446">
        <v>0</v>
      </c>
      <c r="U13" s="446">
        <v>0</v>
      </c>
      <c r="V13" s="446">
        <v>0</v>
      </c>
      <c r="W13" s="446">
        <v>0</v>
      </c>
      <c r="X13" s="446">
        <v>0</v>
      </c>
      <c r="Y13" s="446">
        <v>0</v>
      </c>
      <c r="Z13" s="446">
        <v>0</v>
      </c>
      <c r="AA13" s="446">
        <v>0</v>
      </c>
      <c r="AB13" s="446">
        <v>0</v>
      </c>
      <c r="AC13" s="446">
        <v>0</v>
      </c>
      <c r="AD13" s="446">
        <v>0</v>
      </c>
      <c r="AE13" s="274">
        <f t="shared" ref="AE13" si="1">SUM(C13:AD13)</f>
        <v>55650</v>
      </c>
    </row>
    <row r="14" spans="1:32">
      <c r="A14" s="415" t="s">
        <v>293</v>
      </c>
      <c r="B14" s="506" t="s">
        <v>573</v>
      </c>
      <c r="C14" s="446">
        <v>0</v>
      </c>
      <c r="D14" s="446">
        <v>587961</v>
      </c>
      <c r="E14" s="446">
        <v>0</v>
      </c>
      <c r="F14" s="446">
        <v>0</v>
      </c>
      <c r="G14" s="446">
        <v>0</v>
      </c>
      <c r="H14" s="446">
        <v>0</v>
      </c>
      <c r="I14" s="446">
        <v>0</v>
      </c>
      <c r="J14" s="446">
        <v>0</v>
      </c>
      <c r="K14" s="446">
        <v>0</v>
      </c>
      <c r="L14" s="446">
        <v>0</v>
      </c>
      <c r="M14" s="446">
        <v>0</v>
      </c>
      <c r="N14" s="446">
        <v>0</v>
      </c>
      <c r="O14" s="446">
        <v>0</v>
      </c>
      <c r="P14" s="446">
        <v>0</v>
      </c>
      <c r="Q14" s="446">
        <v>0</v>
      </c>
      <c r="R14" s="446">
        <v>0</v>
      </c>
      <c r="S14" s="446">
        <v>0</v>
      </c>
      <c r="T14" s="446">
        <v>0</v>
      </c>
      <c r="U14" s="446">
        <v>0</v>
      </c>
      <c r="V14" s="446">
        <v>0</v>
      </c>
      <c r="W14" s="446">
        <v>0</v>
      </c>
      <c r="X14" s="446">
        <v>0</v>
      </c>
      <c r="Y14" s="446">
        <v>63544</v>
      </c>
      <c r="Z14" s="446">
        <v>0</v>
      </c>
      <c r="AA14" s="446">
        <v>78758</v>
      </c>
      <c r="AB14" s="446">
        <v>1062207</v>
      </c>
      <c r="AC14" s="446">
        <v>0</v>
      </c>
      <c r="AD14" s="446">
        <v>0</v>
      </c>
      <c r="AE14" s="274">
        <f t="shared" si="0"/>
        <v>1792470</v>
      </c>
    </row>
    <row r="15" spans="1:32">
      <c r="A15" s="415" t="s">
        <v>292</v>
      </c>
      <c r="B15" s="506" t="s">
        <v>574</v>
      </c>
      <c r="C15" s="446">
        <v>918221</v>
      </c>
      <c r="D15" s="446">
        <v>0</v>
      </c>
      <c r="E15" s="446">
        <v>739070</v>
      </c>
      <c r="F15" s="446">
        <v>0</v>
      </c>
      <c r="G15" s="446">
        <v>0</v>
      </c>
      <c r="H15" s="446">
        <v>0</v>
      </c>
      <c r="I15" s="446">
        <v>0</v>
      </c>
      <c r="J15" s="446">
        <v>0</v>
      </c>
      <c r="K15" s="446">
        <v>0</v>
      </c>
      <c r="L15" s="446">
        <v>0</v>
      </c>
      <c r="M15" s="446">
        <v>0</v>
      </c>
      <c r="N15" s="446">
        <v>0</v>
      </c>
      <c r="O15" s="446">
        <v>0</v>
      </c>
      <c r="P15" s="446">
        <v>0</v>
      </c>
      <c r="Q15" s="446">
        <v>0</v>
      </c>
      <c r="R15" s="446">
        <v>-680465</v>
      </c>
      <c r="S15" s="446">
        <v>0</v>
      </c>
      <c r="T15" s="446">
        <v>-43226</v>
      </c>
      <c r="U15" s="446">
        <v>0</v>
      </c>
      <c r="V15" s="446">
        <v>222256</v>
      </c>
      <c r="W15" s="446">
        <v>0</v>
      </c>
      <c r="X15" s="446">
        <v>-138537</v>
      </c>
      <c r="Y15" s="446">
        <v>0</v>
      </c>
      <c r="Z15" s="446">
        <v>-5497</v>
      </c>
      <c r="AA15" s="446">
        <v>-1011822</v>
      </c>
      <c r="AB15" s="446">
        <v>0</v>
      </c>
      <c r="AC15" s="446">
        <v>0</v>
      </c>
      <c r="AD15" s="446">
        <v>0</v>
      </c>
      <c r="AE15" s="274">
        <f t="shared" si="0"/>
        <v>0</v>
      </c>
    </row>
    <row r="16" spans="1:32">
      <c r="A16" s="415" t="s">
        <v>232</v>
      </c>
      <c r="B16" s="506" t="s">
        <v>575</v>
      </c>
      <c r="C16" s="446">
        <v>0</v>
      </c>
      <c r="D16" s="446">
        <v>0</v>
      </c>
      <c r="E16" s="446">
        <v>0</v>
      </c>
      <c r="F16" s="446">
        <v>0</v>
      </c>
      <c r="G16" s="446">
        <v>0</v>
      </c>
      <c r="H16" s="446">
        <v>0</v>
      </c>
      <c r="I16" s="446">
        <v>0</v>
      </c>
      <c r="J16" s="446">
        <v>0</v>
      </c>
      <c r="K16" s="446">
        <v>253064</v>
      </c>
      <c r="L16" s="446">
        <v>0</v>
      </c>
      <c r="M16" s="446">
        <v>0</v>
      </c>
      <c r="N16" s="446">
        <v>0</v>
      </c>
      <c r="O16" s="446">
        <v>0</v>
      </c>
      <c r="P16" s="446">
        <v>0</v>
      </c>
      <c r="Q16" s="446">
        <v>0</v>
      </c>
      <c r="R16" s="446">
        <v>0</v>
      </c>
      <c r="S16" s="446">
        <v>0</v>
      </c>
      <c r="T16" s="446">
        <v>0</v>
      </c>
      <c r="U16" s="446">
        <v>0</v>
      </c>
      <c r="V16" s="446">
        <v>0</v>
      </c>
      <c r="W16" s="446">
        <v>0</v>
      </c>
      <c r="X16" s="446">
        <v>0</v>
      </c>
      <c r="Y16" s="446">
        <v>0</v>
      </c>
      <c r="Z16" s="446">
        <v>0</v>
      </c>
      <c r="AA16" s="446">
        <v>0</v>
      </c>
      <c r="AB16" s="446">
        <v>84436</v>
      </c>
      <c r="AC16" s="446">
        <v>0</v>
      </c>
      <c r="AD16" s="446">
        <v>0</v>
      </c>
      <c r="AE16" s="274">
        <f t="shared" si="0"/>
        <v>337500</v>
      </c>
    </row>
    <row r="17" spans="1:32">
      <c r="A17" s="451" t="s">
        <v>569</v>
      </c>
      <c r="B17" s="506" t="s">
        <v>576</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-2138802</v>
      </c>
      <c r="Y17" s="446">
        <v>719628</v>
      </c>
      <c r="Z17" s="446">
        <v>0</v>
      </c>
      <c r="AA17" s="446">
        <v>1419174</v>
      </c>
      <c r="AB17" s="446">
        <v>0</v>
      </c>
      <c r="AC17" s="446">
        <v>0</v>
      </c>
      <c r="AD17" s="446">
        <v>0</v>
      </c>
      <c r="AE17" s="274">
        <f t="shared" si="0"/>
        <v>0</v>
      </c>
    </row>
    <row r="18" spans="1:32">
      <c r="A18" s="426" t="s">
        <v>356</v>
      </c>
      <c r="B18" s="507" t="s">
        <v>577</v>
      </c>
      <c r="C18" s="446">
        <v>0</v>
      </c>
      <c r="D18" s="446">
        <v>0</v>
      </c>
      <c r="E18" s="446">
        <v>0</v>
      </c>
      <c r="F18" s="446">
        <v>0</v>
      </c>
      <c r="G18" s="446">
        <v>0</v>
      </c>
      <c r="H18" s="446">
        <v>0</v>
      </c>
      <c r="I18" s="446">
        <v>0</v>
      </c>
      <c r="J18" s="446">
        <v>0</v>
      </c>
      <c r="K18" s="446">
        <v>0</v>
      </c>
      <c r="L18" s="446">
        <v>0</v>
      </c>
      <c r="M18" s="446">
        <v>0</v>
      </c>
      <c r="N18" s="446">
        <v>0</v>
      </c>
      <c r="O18" s="446">
        <v>0</v>
      </c>
      <c r="P18" s="446">
        <v>0</v>
      </c>
      <c r="Q18" s="446">
        <v>0</v>
      </c>
      <c r="R18" s="446">
        <v>0</v>
      </c>
      <c r="S18" s="446">
        <v>0</v>
      </c>
      <c r="T18" s="446">
        <v>0</v>
      </c>
      <c r="U18" s="446">
        <v>0</v>
      </c>
      <c r="V18" s="446">
        <v>0</v>
      </c>
      <c r="W18" s="446">
        <v>0</v>
      </c>
      <c r="X18" s="446">
        <v>0</v>
      </c>
      <c r="Y18" s="446">
        <v>0</v>
      </c>
      <c r="Z18" s="446">
        <v>0</v>
      </c>
      <c r="AA18" s="446">
        <v>3630975</v>
      </c>
      <c r="AB18" s="446">
        <v>0</v>
      </c>
      <c r="AC18" s="446">
        <v>0</v>
      </c>
      <c r="AD18" s="446">
        <v>0</v>
      </c>
      <c r="AE18" s="274">
        <f t="shared" si="0"/>
        <v>3630975</v>
      </c>
    </row>
    <row r="19" spans="1:32">
      <c r="A19" s="451" t="s">
        <v>300</v>
      </c>
      <c r="B19" s="507" t="s">
        <v>578</v>
      </c>
      <c r="C19" s="446">
        <v>0</v>
      </c>
      <c r="D19" s="446">
        <v>0</v>
      </c>
      <c r="E19" s="446">
        <v>0</v>
      </c>
      <c r="F19" s="446">
        <v>0</v>
      </c>
      <c r="G19" s="446">
        <v>0</v>
      </c>
      <c r="H19" s="446">
        <v>0</v>
      </c>
      <c r="I19" s="446">
        <v>0</v>
      </c>
      <c r="J19" s="446">
        <v>0</v>
      </c>
      <c r="K19" s="446">
        <v>-1500000</v>
      </c>
      <c r="L19" s="446">
        <v>0</v>
      </c>
      <c r="M19" s="446">
        <v>0</v>
      </c>
      <c r="N19" s="446">
        <v>0</v>
      </c>
      <c r="O19" s="446">
        <v>0</v>
      </c>
      <c r="P19" s="446">
        <v>0</v>
      </c>
      <c r="Q19" s="446">
        <v>0</v>
      </c>
      <c r="R19" s="446">
        <v>1500000</v>
      </c>
      <c r="S19" s="446">
        <v>0</v>
      </c>
      <c r="T19" s="446">
        <v>0</v>
      </c>
      <c r="U19" s="446">
        <v>0</v>
      </c>
      <c r="V19" s="446">
        <v>0</v>
      </c>
      <c r="W19" s="446">
        <v>0</v>
      </c>
      <c r="X19" s="446">
        <v>0</v>
      </c>
      <c r="Y19" s="446">
        <v>0</v>
      </c>
      <c r="Z19" s="446">
        <v>0</v>
      </c>
      <c r="AA19" s="446">
        <v>0</v>
      </c>
      <c r="AB19" s="446">
        <v>0</v>
      </c>
      <c r="AC19" s="446">
        <v>0</v>
      </c>
      <c r="AD19" s="446">
        <v>0</v>
      </c>
      <c r="AE19" s="274">
        <f t="shared" si="0"/>
        <v>0</v>
      </c>
    </row>
    <row r="20" spans="1:32">
      <c r="A20" s="451" t="s">
        <v>623</v>
      </c>
      <c r="B20" s="507" t="s">
        <v>624</v>
      </c>
      <c r="C20" s="446">
        <v>0</v>
      </c>
      <c r="D20" s="446">
        <v>0</v>
      </c>
      <c r="E20" s="446">
        <v>0</v>
      </c>
      <c r="F20" s="446">
        <v>0</v>
      </c>
      <c r="G20" s="446">
        <v>0</v>
      </c>
      <c r="H20" s="446">
        <v>0</v>
      </c>
      <c r="I20" s="446">
        <v>0</v>
      </c>
      <c r="J20" s="446">
        <v>0</v>
      </c>
      <c r="K20" s="446">
        <v>0</v>
      </c>
      <c r="L20" s="446">
        <v>0</v>
      </c>
      <c r="M20" s="446">
        <v>0</v>
      </c>
      <c r="N20" s="446">
        <v>0</v>
      </c>
      <c r="O20" s="446">
        <v>7050000</v>
      </c>
      <c r="P20" s="446">
        <v>2000000</v>
      </c>
      <c r="Q20" s="446">
        <v>0</v>
      </c>
      <c r="R20" s="446">
        <v>8969457</v>
      </c>
      <c r="S20" s="446">
        <v>12593068</v>
      </c>
      <c r="T20" s="446">
        <v>1944990</v>
      </c>
      <c r="U20" s="446">
        <v>0</v>
      </c>
      <c r="V20" s="446">
        <v>0</v>
      </c>
      <c r="W20" s="446">
        <v>0</v>
      </c>
      <c r="X20" s="446">
        <v>0</v>
      </c>
      <c r="Y20" s="446">
        <v>0</v>
      </c>
      <c r="Z20" s="446">
        <v>0</v>
      </c>
      <c r="AA20" s="446">
        <v>26195</v>
      </c>
      <c r="AB20" s="446">
        <v>29905</v>
      </c>
      <c r="AC20" s="446">
        <v>0</v>
      </c>
      <c r="AD20" s="446">
        <v>0</v>
      </c>
      <c r="AE20" s="274">
        <f t="shared" si="0"/>
        <v>32613615</v>
      </c>
    </row>
    <row r="21" spans="1:32">
      <c r="A21" s="438" t="s">
        <v>442</v>
      </c>
      <c r="B21" s="506" t="s">
        <v>657</v>
      </c>
      <c r="C21" s="446">
        <v>-152711</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1044343</v>
      </c>
      <c r="AB21" s="446">
        <v>-3564</v>
      </c>
      <c r="AC21" s="446">
        <v>0</v>
      </c>
      <c r="AD21" s="446">
        <v>0</v>
      </c>
      <c r="AE21" s="274">
        <f t="shared" si="0"/>
        <v>888068</v>
      </c>
    </row>
    <row r="22" spans="1:32">
      <c r="A22" s="438" t="s">
        <v>443</v>
      </c>
      <c r="B22" s="506" t="s">
        <v>634</v>
      </c>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-2439629</v>
      </c>
      <c r="AB22" s="446">
        <v>2439629</v>
      </c>
      <c r="AC22" s="446">
        <v>0</v>
      </c>
      <c r="AD22" s="446">
        <v>0</v>
      </c>
      <c r="AE22" s="274">
        <f t="shared" si="0"/>
        <v>0</v>
      </c>
    </row>
    <row r="23" spans="1:32" hidden="1">
      <c r="A23" s="438" t="s">
        <v>444</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489</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514</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hidden="1">
      <c r="A26" s="438" t="s">
        <v>515</v>
      </c>
      <c r="B26" s="506"/>
      <c r="C26" s="446">
        <v>0</v>
      </c>
      <c r="D26" s="446">
        <v>0</v>
      </c>
      <c r="E26" s="446">
        <v>0</v>
      </c>
      <c r="F26" s="446">
        <v>0</v>
      </c>
      <c r="G26" s="446">
        <v>0</v>
      </c>
      <c r="H26" s="446">
        <v>0</v>
      </c>
      <c r="I26" s="446">
        <v>0</v>
      </c>
      <c r="J26" s="446">
        <v>0</v>
      </c>
      <c r="K26" s="446">
        <v>0</v>
      </c>
      <c r="L26" s="446">
        <v>0</v>
      </c>
      <c r="M26" s="446">
        <v>0</v>
      </c>
      <c r="N26" s="446">
        <v>0</v>
      </c>
      <c r="O26" s="446">
        <v>0</v>
      </c>
      <c r="P26" s="446">
        <v>0</v>
      </c>
      <c r="Q26" s="446">
        <v>0</v>
      </c>
      <c r="R26" s="446">
        <v>0</v>
      </c>
      <c r="S26" s="446">
        <v>0</v>
      </c>
      <c r="T26" s="446">
        <v>0</v>
      </c>
      <c r="U26" s="446">
        <v>0</v>
      </c>
      <c r="V26" s="446">
        <v>0</v>
      </c>
      <c r="W26" s="446">
        <v>0</v>
      </c>
      <c r="X26" s="446">
        <v>0</v>
      </c>
      <c r="Y26" s="446">
        <v>0</v>
      </c>
      <c r="Z26" s="446">
        <v>0</v>
      </c>
      <c r="AA26" s="446">
        <v>0</v>
      </c>
      <c r="AB26" s="446">
        <v>0</v>
      </c>
      <c r="AC26" s="446">
        <v>0</v>
      </c>
      <c r="AD26" s="446">
        <v>0</v>
      </c>
      <c r="AE26" s="274">
        <f t="shared" si="0"/>
        <v>0</v>
      </c>
    </row>
    <row r="27" spans="1:32">
      <c r="A27" s="438" t="s">
        <v>533</v>
      </c>
      <c r="B27" s="506" t="s">
        <v>539</v>
      </c>
      <c r="C27" s="446">
        <v>0</v>
      </c>
      <c r="D27" s="446">
        <v>0</v>
      </c>
      <c r="E27" s="446">
        <v>0</v>
      </c>
      <c r="F27" s="446">
        <v>0</v>
      </c>
      <c r="G27" s="446">
        <v>0</v>
      </c>
      <c r="H27" s="446">
        <v>0</v>
      </c>
      <c r="I27" s="446">
        <v>0</v>
      </c>
      <c r="J27" s="446">
        <v>0</v>
      </c>
      <c r="K27" s="446">
        <v>0</v>
      </c>
      <c r="L27" s="446">
        <v>0</v>
      </c>
      <c r="M27" s="446">
        <v>0</v>
      </c>
      <c r="N27" s="446">
        <v>0</v>
      </c>
      <c r="O27" s="446">
        <v>0</v>
      </c>
      <c r="P27" s="446">
        <v>0</v>
      </c>
      <c r="Q27" s="446">
        <v>1000000</v>
      </c>
      <c r="R27" s="446">
        <v>0</v>
      </c>
      <c r="S27" s="446">
        <v>0</v>
      </c>
      <c r="T27" s="446">
        <v>0</v>
      </c>
      <c r="U27" s="446">
        <v>0</v>
      </c>
      <c r="V27" s="446">
        <v>0</v>
      </c>
      <c r="W27" s="446">
        <v>0</v>
      </c>
      <c r="X27" s="446">
        <v>0</v>
      </c>
      <c r="Y27" s="446">
        <v>0</v>
      </c>
      <c r="Z27" s="446">
        <v>0</v>
      </c>
      <c r="AA27" s="446">
        <v>0</v>
      </c>
      <c r="AB27" s="446">
        <v>0</v>
      </c>
      <c r="AC27" s="446">
        <v>0</v>
      </c>
      <c r="AD27" s="446">
        <v>0</v>
      </c>
      <c r="AE27" s="274">
        <f t="shared" si="0"/>
        <v>1000000</v>
      </c>
    </row>
    <row r="28" spans="1:32" s="95" customFormat="1" ht="15.65" customHeight="1">
      <c r="A28" s="357"/>
      <c r="B28" s="358"/>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11"/>
      <c r="AD28" s="411"/>
      <c r="AE28" s="359"/>
    </row>
    <row r="29" spans="1:32" ht="15.9" thickBot="1">
      <c r="A29" s="343"/>
      <c r="B29" s="344" t="s">
        <v>145</v>
      </c>
      <c r="C29" s="345">
        <f t="shared" ref="C29:AE29" si="2">SUM(C7:C27)</f>
        <v>2063795</v>
      </c>
      <c r="D29" s="345">
        <f t="shared" si="2"/>
        <v>38673081</v>
      </c>
      <c r="E29" s="345">
        <f t="shared" si="2"/>
        <v>12639397</v>
      </c>
      <c r="F29" s="345">
        <f t="shared" si="2"/>
        <v>25119</v>
      </c>
      <c r="G29" s="345">
        <f t="shared" si="2"/>
        <v>0</v>
      </c>
      <c r="H29" s="345">
        <f t="shared" si="2"/>
        <v>0</v>
      </c>
      <c r="I29" s="345">
        <f t="shared" si="2"/>
        <v>683311</v>
      </c>
      <c r="J29" s="345">
        <f t="shared" si="2"/>
        <v>0</v>
      </c>
      <c r="K29" s="345">
        <f t="shared" si="2"/>
        <v>-1246936</v>
      </c>
      <c r="L29" s="345">
        <f t="shared" si="2"/>
        <v>5298296</v>
      </c>
      <c r="M29" s="345">
        <f t="shared" si="2"/>
        <v>1580100</v>
      </c>
      <c r="N29" s="345">
        <f t="shared" si="2"/>
        <v>0</v>
      </c>
      <c r="O29" s="345">
        <f t="shared" si="2"/>
        <v>9026044</v>
      </c>
      <c r="P29" s="345">
        <f t="shared" si="2"/>
        <v>2000000</v>
      </c>
      <c r="Q29" s="345">
        <f t="shared" si="2"/>
        <v>3219754</v>
      </c>
      <c r="R29" s="345">
        <f t="shared" si="2"/>
        <v>13133434</v>
      </c>
      <c r="S29" s="345">
        <f t="shared" si="2"/>
        <v>19406839</v>
      </c>
      <c r="T29" s="345">
        <f t="shared" si="2"/>
        <v>3187537</v>
      </c>
      <c r="U29" s="345">
        <f t="shared" si="2"/>
        <v>6554705</v>
      </c>
      <c r="V29" s="345">
        <f t="shared" si="2"/>
        <v>7081294</v>
      </c>
      <c r="W29" s="345">
        <f t="shared" si="2"/>
        <v>0</v>
      </c>
      <c r="X29" s="345">
        <f t="shared" si="2"/>
        <v>-1112788</v>
      </c>
      <c r="Y29" s="345">
        <f t="shared" si="2"/>
        <v>1487640</v>
      </c>
      <c r="Z29" s="345">
        <f t="shared" si="2"/>
        <v>56461</v>
      </c>
      <c r="AA29" s="345">
        <f t="shared" si="2"/>
        <v>5458743</v>
      </c>
      <c r="AB29" s="345">
        <f t="shared" si="2"/>
        <v>6483710</v>
      </c>
      <c r="AC29" s="345">
        <f t="shared" si="2"/>
        <v>275863</v>
      </c>
      <c r="AD29" s="345">
        <f t="shared" si="2"/>
        <v>-42010352</v>
      </c>
      <c r="AE29" s="345">
        <f t="shared" si="2"/>
        <v>93965047</v>
      </c>
      <c r="AF29" s="427"/>
    </row>
    <row r="30" spans="1:32">
      <c r="A30" s="276"/>
      <c r="B30" s="277" t="s">
        <v>4</v>
      </c>
      <c r="C30" s="273">
        <v>22327859</v>
      </c>
      <c r="D30" s="273">
        <v>680317092</v>
      </c>
      <c r="E30" s="273">
        <v>60694667</v>
      </c>
      <c r="F30" s="273">
        <v>4317594</v>
      </c>
      <c r="G30" s="273">
        <v>7880589</v>
      </c>
      <c r="H30" s="273">
        <v>3987187</v>
      </c>
      <c r="I30" s="273">
        <v>1159636</v>
      </c>
      <c r="J30" s="273">
        <v>13343961</v>
      </c>
      <c r="K30" s="273">
        <v>25225352</v>
      </c>
      <c r="L30" s="273">
        <v>315282249</v>
      </c>
      <c r="M30" s="273">
        <v>145788988</v>
      </c>
      <c r="N30" s="273">
        <v>11775782</v>
      </c>
      <c r="O30" s="273">
        <v>28109790</v>
      </c>
      <c r="P30" s="273">
        <v>8010951</v>
      </c>
      <c r="Q30" s="273">
        <v>1041727</v>
      </c>
      <c r="R30" s="273">
        <v>40418497</v>
      </c>
      <c r="S30" s="273">
        <v>17058286</v>
      </c>
      <c r="T30" s="273">
        <v>7991671</v>
      </c>
      <c r="U30" s="273">
        <v>44231994</v>
      </c>
      <c r="V30" s="273">
        <v>2874471</v>
      </c>
      <c r="W30" s="273">
        <v>3474761</v>
      </c>
      <c r="X30" s="273">
        <v>32202077</v>
      </c>
      <c r="Y30" s="273">
        <v>12777780</v>
      </c>
      <c r="Z30" s="273">
        <v>760199</v>
      </c>
      <c r="AA30" s="273">
        <v>60982565</v>
      </c>
      <c r="AB30" s="273">
        <v>46412461</v>
      </c>
      <c r="AC30" s="273">
        <v>7983790</v>
      </c>
      <c r="AD30" s="273">
        <v>0</v>
      </c>
      <c r="AE30" s="274">
        <f>SUM(C30:AD30)</f>
        <v>1606431976</v>
      </c>
      <c r="AF30" s="427"/>
    </row>
    <row r="31" spans="1:32">
      <c r="A31" s="276"/>
      <c r="B31" s="278" t="s">
        <v>197</v>
      </c>
      <c r="C31" s="273">
        <v>12885888</v>
      </c>
      <c r="D31" s="273">
        <v>242739980</v>
      </c>
      <c r="E31" s="273">
        <v>58045384</v>
      </c>
      <c r="F31" s="273">
        <v>33924755</v>
      </c>
      <c r="G31" s="273">
        <v>4426970</v>
      </c>
      <c r="H31" s="273">
        <v>2428514</v>
      </c>
      <c r="I31" s="273">
        <v>7925743</v>
      </c>
      <c r="J31" s="273">
        <v>253229</v>
      </c>
      <c r="K31" s="273">
        <v>16066856</v>
      </c>
      <c r="L31" s="273">
        <v>217598736</v>
      </c>
      <c r="M31" s="273">
        <v>172979490</v>
      </c>
      <c r="N31" s="273">
        <v>5044891</v>
      </c>
      <c r="O31" s="273">
        <v>5778614</v>
      </c>
      <c r="P31" s="273">
        <v>3261607</v>
      </c>
      <c r="Q31" s="273">
        <v>7694265</v>
      </c>
      <c r="R31" s="273">
        <v>5109352</v>
      </c>
      <c r="S31" s="273">
        <v>41612414</v>
      </c>
      <c r="T31" s="273">
        <v>4097394</v>
      </c>
      <c r="U31" s="273">
        <v>19374381</v>
      </c>
      <c r="V31" s="273">
        <v>8822968</v>
      </c>
      <c r="W31" s="273">
        <v>6925057</v>
      </c>
      <c r="X31" s="273">
        <v>12136104</v>
      </c>
      <c r="Y31" s="273">
        <v>5657899</v>
      </c>
      <c r="Z31" s="273">
        <v>607637</v>
      </c>
      <c r="AA31" s="273">
        <v>20793107</v>
      </c>
      <c r="AB31" s="273">
        <v>13931198</v>
      </c>
      <c r="AC31" s="273">
        <v>794084</v>
      </c>
      <c r="AD31" s="273">
        <v>0</v>
      </c>
      <c r="AE31" s="274">
        <f>SUM(C31:AD31)</f>
        <v>930916517</v>
      </c>
      <c r="AF31" s="427"/>
    </row>
    <row r="32" spans="1:32" ht="15.9" thickBot="1">
      <c r="A32" s="276"/>
      <c r="B32" s="278" t="s">
        <v>34</v>
      </c>
      <c r="C32" s="273">
        <v>0</v>
      </c>
      <c r="D32" s="273">
        <v>6958093</v>
      </c>
      <c r="E32" s="273">
        <v>4354106</v>
      </c>
      <c r="F32" s="273">
        <v>0</v>
      </c>
      <c r="G32" s="273">
        <v>0</v>
      </c>
      <c r="H32" s="273">
        <v>0</v>
      </c>
      <c r="I32" s="273">
        <v>57650</v>
      </c>
      <c r="J32" s="273">
        <v>0</v>
      </c>
      <c r="K32" s="273">
        <v>0</v>
      </c>
      <c r="L32" s="273">
        <v>772839</v>
      </c>
      <c r="M32" s="273">
        <v>0</v>
      </c>
      <c r="N32" s="273">
        <v>0</v>
      </c>
      <c r="O32" s="273">
        <v>0</v>
      </c>
      <c r="P32" s="273">
        <v>0</v>
      </c>
      <c r="Q32" s="273">
        <v>0</v>
      </c>
      <c r="R32" s="273">
        <v>0</v>
      </c>
      <c r="S32" s="273">
        <v>0</v>
      </c>
      <c r="T32" s="273">
        <v>0</v>
      </c>
      <c r="U32" s="273">
        <v>0</v>
      </c>
      <c r="V32" s="273">
        <v>0</v>
      </c>
      <c r="W32" s="273">
        <v>0</v>
      </c>
      <c r="X32" s="273">
        <v>0</v>
      </c>
      <c r="Y32" s="273">
        <v>0</v>
      </c>
      <c r="Z32" s="273">
        <v>0</v>
      </c>
      <c r="AA32" s="273">
        <v>0</v>
      </c>
      <c r="AB32" s="273">
        <v>0</v>
      </c>
      <c r="AC32" s="273">
        <v>0</v>
      </c>
      <c r="AD32" s="273">
        <v>0</v>
      </c>
      <c r="AE32" s="274">
        <f>SUM(C32:AD32)</f>
        <v>12142688</v>
      </c>
      <c r="AF32" s="427"/>
    </row>
    <row r="33" spans="1:32" ht="15.9" thickBot="1">
      <c r="A33" s="279"/>
      <c r="B33" s="275" t="s">
        <v>217</v>
      </c>
      <c r="C33" s="298">
        <f t="shared" ref="C33:AE33" si="3">C29+C6</f>
        <v>35213747</v>
      </c>
      <c r="D33" s="298">
        <f t="shared" si="3"/>
        <v>930015165</v>
      </c>
      <c r="E33" s="298">
        <f t="shared" si="3"/>
        <v>123094157</v>
      </c>
      <c r="F33" s="298">
        <f t="shared" si="3"/>
        <v>38242349</v>
      </c>
      <c r="G33" s="298">
        <f t="shared" si="3"/>
        <v>12307559</v>
      </c>
      <c r="H33" s="298">
        <f t="shared" si="3"/>
        <v>6415701</v>
      </c>
      <c r="I33" s="298">
        <f t="shared" si="3"/>
        <v>9143029</v>
      </c>
      <c r="J33" s="298">
        <f t="shared" si="3"/>
        <v>13597190</v>
      </c>
      <c r="K33" s="298">
        <f t="shared" si="3"/>
        <v>41292208</v>
      </c>
      <c r="L33" s="298">
        <f t="shared" si="3"/>
        <v>533653824</v>
      </c>
      <c r="M33" s="298">
        <f t="shared" si="3"/>
        <v>318768478</v>
      </c>
      <c r="N33" s="298">
        <f t="shared" si="3"/>
        <v>16820673</v>
      </c>
      <c r="O33" s="298">
        <f t="shared" si="3"/>
        <v>33888404</v>
      </c>
      <c r="P33" s="298">
        <f t="shared" si="3"/>
        <v>11272558</v>
      </c>
      <c r="Q33" s="298">
        <f t="shared" si="3"/>
        <v>8735992</v>
      </c>
      <c r="R33" s="298">
        <f t="shared" si="3"/>
        <v>45527849</v>
      </c>
      <c r="S33" s="298">
        <f t="shared" si="3"/>
        <v>58670700</v>
      </c>
      <c r="T33" s="298">
        <f t="shared" si="3"/>
        <v>12089065</v>
      </c>
      <c r="U33" s="298">
        <f t="shared" si="3"/>
        <v>63606375</v>
      </c>
      <c r="V33" s="298">
        <f t="shared" si="3"/>
        <v>11697439</v>
      </c>
      <c r="W33" s="298">
        <f t="shared" si="3"/>
        <v>10399818</v>
      </c>
      <c r="X33" s="298">
        <f t="shared" si="3"/>
        <v>44338181</v>
      </c>
      <c r="Y33" s="298">
        <f t="shared" si="3"/>
        <v>18435679</v>
      </c>
      <c r="Z33" s="298">
        <f t="shared" si="3"/>
        <v>1367836</v>
      </c>
      <c r="AA33" s="298">
        <f t="shared" si="3"/>
        <v>81775672</v>
      </c>
      <c r="AB33" s="298">
        <f t="shared" si="3"/>
        <v>60343659</v>
      </c>
      <c r="AC33" s="298">
        <f t="shared" si="3"/>
        <v>8777874</v>
      </c>
      <c r="AD33" s="298">
        <f t="shared" si="3"/>
        <v>0</v>
      </c>
      <c r="AE33" s="331">
        <f t="shared" si="3"/>
        <v>2549491181</v>
      </c>
    </row>
    <row r="34" spans="1:32" s="328" customFormat="1" hidden="1">
      <c r="A34" s="17"/>
      <c r="B34" s="17"/>
      <c r="C34" s="111"/>
      <c r="D34" s="354"/>
      <c r="E34" s="355"/>
      <c r="F34" s="354"/>
      <c r="G34" s="354"/>
      <c r="H34" s="354"/>
      <c r="I34" s="354"/>
      <c r="J34" s="354"/>
      <c r="K34" s="354"/>
      <c r="L34" s="354"/>
      <c r="M34" s="354"/>
      <c r="N34" s="354"/>
      <c r="O34" s="354"/>
      <c r="P34" s="355"/>
      <c r="Q34" s="354"/>
      <c r="R34" s="354"/>
      <c r="S34" s="354"/>
      <c r="T34" s="354"/>
      <c r="U34" s="83"/>
      <c r="V34" s="83"/>
      <c r="W34" s="83"/>
      <c r="X34" s="83"/>
      <c r="Y34" s="83"/>
      <c r="Z34" s="83"/>
      <c r="AA34" s="83"/>
      <c r="AB34" s="111"/>
      <c r="AC34" s="111"/>
      <c r="AD34" s="111"/>
      <c r="AE34" s="111">
        <f>'Schedule 1'!I60</f>
        <v>2549491181</v>
      </c>
      <c r="AF34" s="98"/>
    </row>
    <row r="35" spans="1:32" hidden="1">
      <c r="A35" s="98"/>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f>AE34-AE33</f>
        <v>0</v>
      </c>
    </row>
    <row r="36" spans="1:32">
      <c r="A36" s="98"/>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row>
    <row r="37" spans="1:32" hidden="1">
      <c r="A37" s="98"/>
      <c r="B37" s="98" t="s">
        <v>492</v>
      </c>
      <c r="C37" s="111">
        <v>29970801</v>
      </c>
      <c r="D37" s="111">
        <v>826606689</v>
      </c>
      <c r="E37" s="111">
        <v>88309157</v>
      </c>
      <c r="F37" s="396">
        <v>60681934</v>
      </c>
      <c r="G37" s="396">
        <v>12267559</v>
      </c>
      <c r="H37" s="396">
        <v>6415701</v>
      </c>
      <c r="I37" s="396">
        <v>24235773</v>
      </c>
      <c r="J37" s="396">
        <v>13597190</v>
      </c>
      <c r="K37" s="396">
        <v>46036249</v>
      </c>
      <c r="L37" s="396">
        <v>633807007</v>
      </c>
      <c r="M37" s="396">
        <v>324498563</v>
      </c>
      <c r="N37" s="396">
        <v>24670997</v>
      </c>
      <c r="O37" s="396">
        <v>30181121</v>
      </c>
      <c r="P37" s="396">
        <v>9422558</v>
      </c>
      <c r="Q37" s="396">
        <v>6662413</v>
      </c>
      <c r="R37" s="396">
        <v>33314330</v>
      </c>
      <c r="S37" s="396">
        <v>41088514</v>
      </c>
      <c r="T37" s="396">
        <v>9046788</v>
      </c>
      <c r="U37" s="396">
        <v>61094325</v>
      </c>
      <c r="V37" s="396">
        <v>9414287</v>
      </c>
      <c r="W37" s="396">
        <v>9766392</v>
      </c>
      <c r="X37" s="396">
        <v>29797507</v>
      </c>
      <c r="Y37" s="396">
        <v>15105251</v>
      </c>
      <c r="Z37" s="396">
        <v>1115441</v>
      </c>
      <c r="AA37" s="396">
        <v>46660993</v>
      </c>
      <c r="AB37" s="396">
        <v>32597753</v>
      </c>
      <c r="AC37" s="396">
        <v>7689570</v>
      </c>
      <c r="AD37" s="396"/>
      <c r="AE37" s="396">
        <v>2434054863</v>
      </c>
      <c r="AF37" s="83"/>
    </row>
    <row r="38" spans="1:32" hidden="1">
      <c r="A38" s="98"/>
      <c r="B38" s="98" t="s">
        <v>493</v>
      </c>
      <c r="C38" s="396">
        <f>C33-C37</f>
        <v>5242946</v>
      </c>
      <c r="D38" s="396">
        <f t="shared" ref="D38:AE38" si="4">D33-D37</f>
        <v>103408476</v>
      </c>
      <c r="E38" s="396">
        <f t="shared" si="4"/>
        <v>34785000</v>
      </c>
      <c r="F38" s="396">
        <f t="shared" si="4"/>
        <v>-22439585</v>
      </c>
      <c r="G38" s="396">
        <f t="shared" si="4"/>
        <v>40000</v>
      </c>
      <c r="H38" s="396">
        <f t="shared" si="4"/>
        <v>0</v>
      </c>
      <c r="I38" s="396">
        <f t="shared" si="4"/>
        <v>-15092744</v>
      </c>
      <c r="J38" s="396">
        <f t="shared" si="4"/>
        <v>0</v>
      </c>
      <c r="K38" s="396">
        <f t="shared" si="4"/>
        <v>-4744041</v>
      </c>
      <c r="L38" s="396">
        <f t="shared" si="4"/>
        <v>-100153183</v>
      </c>
      <c r="M38" s="396">
        <f t="shared" si="4"/>
        <v>-5730085</v>
      </c>
      <c r="N38" s="396">
        <f t="shared" si="4"/>
        <v>-7850324</v>
      </c>
      <c r="O38" s="396">
        <f t="shared" si="4"/>
        <v>3707283</v>
      </c>
      <c r="P38" s="396">
        <f t="shared" si="4"/>
        <v>1850000</v>
      </c>
      <c r="Q38" s="396">
        <f t="shared" si="4"/>
        <v>2073579</v>
      </c>
      <c r="R38" s="396">
        <f t="shared" si="4"/>
        <v>12213519</v>
      </c>
      <c r="S38" s="396">
        <f t="shared" si="4"/>
        <v>17582186</v>
      </c>
      <c r="T38" s="396">
        <f t="shared" si="4"/>
        <v>3042277</v>
      </c>
      <c r="U38" s="396">
        <f t="shared" si="4"/>
        <v>2512050</v>
      </c>
      <c r="V38" s="396">
        <f t="shared" si="4"/>
        <v>2283152</v>
      </c>
      <c r="W38" s="396">
        <f t="shared" si="4"/>
        <v>633426</v>
      </c>
      <c r="X38" s="396">
        <f t="shared" si="4"/>
        <v>14540674</v>
      </c>
      <c r="Y38" s="396">
        <f t="shared" si="4"/>
        <v>3330428</v>
      </c>
      <c r="Z38" s="396">
        <f t="shared" si="4"/>
        <v>252395</v>
      </c>
      <c r="AA38" s="396">
        <f t="shared" si="4"/>
        <v>35114679</v>
      </c>
      <c r="AB38" s="396">
        <f t="shared" si="4"/>
        <v>27745906</v>
      </c>
      <c r="AC38" s="396">
        <f t="shared" si="4"/>
        <v>1088304</v>
      </c>
      <c r="AD38" s="396"/>
      <c r="AE38" s="396">
        <f t="shared" si="4"/>
        <v>115436318</v>
      </c>
    </row>
    <row r="39" spans="1:32" s="95" customFormat="1">
      <c r="A39" s="280"/>
      <c r="B39" s="98"/>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98"/>
      <c r="AE39" s="98"/>
    </row>
    <row r="40" spans="1:32" s="95" customFormat="1">
      <c r="A40" s="280"/>
      <c r="B40" s="98"/>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83"/>
      <c r="AE40" s="98"/>
    </row>
    <row r="41" spans="1:32" s="281" customFormat="1">
      <c r="A41" s="280"/>
      <c r="B41" s="98"/>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98"/>
      <c r="AE41" s="98"/>
    </row>
    <row r="42" spans="1:32" s="281" customFormat="1">
      <c r="A42" s="280"/>
      <c r="B42" s="98"/>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98"/>
      <c r="AE42" s="98"/>
    </row>
    <row r="43" spans="1:32" s="281" customFormat="1">
      <c r="A43" s="280"/>
      <c r="B43" s="98"/>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98"/>
      <c r="AE43" s="98"/>
    </row>
    <row r="44" spans="1:32" s="264" customFormat="1">
      <c r="A44" s="280"/>
      <c r="B44" s="98"/>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98"/>
      <c r="AE44" s="98"/>
    </row>
    <row r="45" spans="1:32">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row>
    <row r="46" spans="1:3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row>
    <row r="47" spans="1:32">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row>
    <row r="48" spans="1:32">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row>
    <row r="49" spans="3:29">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row>
    <row r="50" spans="3:29">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row>
    <row r="51" spans="3:29">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row>
    <row r="52" spans="3:29">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row>
    <row r="53" spans="3:29">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row>
    <row r="54" spans="3:29">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row>
    <row r="55" spans="3:29">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row>
    <row r="56" spans="3:29">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row>
    <row r="57" spans="3:29">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row>
    <row r="58" spans="3:29">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row>
    <row r="59" spans="3:29">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row>
    <row r="60" spans="3:29">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row>
    <row r="61" spans="3:29">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row>
    <row r="62" spans="3:29">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row>
    <row r="63" spans="3:29">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row>
    <row r="66" spans="32:32">
      <c r="AF66" s="282"/>
    </row>
    <row r="67" spans="32:32">
      <c r="AF67" s="282"/>
    </row>
    <row r="68" spans="32:32">
      <c r="AF68"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30" activePane="bottomRight" state="frozen"/>
      <selection activeCell="D38" sqref="D38"/>
      <selection pane="topRight" activeCell="D38" sqref="D38"/>
      <selection pane="bottomLeft" activeCell="D38" sqref="D38"/>
      <selection pane="bottomRight" activeCell="M1" sqref="M1:M1048576"/>
    </sheetView>
  </sheetViews>
  <sheetFormatPr defaultColWidth="9.15234375" defaultRowHeight="18" customHeight="1"/>
  <cols>
    <col min="1" max="1" width="12.15234375" style="66" customWidth="1"/>
    <col min="2" max="2" width="50.84375" style="66" bestFit="1" customWidth="1"/>
    <col min="3" max="3" width="18.15234375" style="77" bestFit="1" customWidth="1"/>
    <col min="4" max="4" width="20" style="77" customWidth="1"/>
    <col min="5" max="5" width="18.61328125" style="77" customWidth="1"/>
    <col min="6" max="6" width="29.15234375" style="78" customWidth="1"/>
    <col min="7" max="7" width="16.69140625" style="78" customWidth="1"/>
    <col min="8" max="8" width="11" style="78" customWidth="1"/>
    <col min="9" max="9" width="18.15234375" style="77" customWidth="1"/>
    <col min="10" max="10" width="18.69140625" style="77" customWidth="1"/>
    <col min="11" max="11" width="18.15234375" style="77" customWidth="1"/>
    <col min="12" max="12" width="20.15234375" style="77" customWidth="1"/>
    <col min="13" max="13" width="19" style="65" customWidth="1"/>
    <col min="14" max="14" width="23.69140625" style="66" customWidth="1"/>
    <col min="15" max="16384" width="9.15234375" style="66"/>
  </cols>
  <sheetData>
    <row r="1" spans="1:14" s="62" customFormat="1" ht="18" customHeight="1">
      <c r="A1" s="639" t="s">
        <v>3</v>
      </c>
      <c r="B1" s="639"/>
      <c r="C1" s="639"/>
      <c r="D1" s="639"/>
      <c r="E1" s="639"/>
      <c r="F1" s="639"/>
      <c r="G1" s="639"/>
      <c r="H1" s="639"/>
      <c r="I1" s="639"/>
      <c r="J1" s="639"/>
      <c r="K1" s="639"/>
      <c r="L1" s="639"/>
      <c r="M1" s="103"/>
    </row>
    <row r="2" spans="1:14" s="64" customFormat="1" ht="18" customHeight="1">
      <c r="A2" s="640" t="s">
        <v>521</v>
      </c>
      <c r="B2" s="640"/>
      <c r="C2" s="640"/>
      <c r="D2" s="640"/>
      <c r="E2" s="640"/>
      <c r="F2" s="640"/>
      <c r="G2" s="640"/>
      <c r="H2" s="640"/>
      <c r="I2" s="640"/>
      <c r="J2" s="640"/>
      <c r="K2" s="640"/>
      <c r="L2" s="640"/>
      <c r="M2" s="104"/>
    </row>
    <row r="3" spans="1:14" s="64" customFormat="1" ht="18" customHeight="1">
      <c r="A3" s="641" t="str">
        <f>'Schedule 1'!A3:L3</f>
        <v>Data Through May 31, 2024</v>
      </c>
      <c r="B3" s="641"/>
      <c r="C3" s="641"/>
      <c r="D3" s="641"/>
      <c r="E3" s="641"/>
      <c r="F3" s="641"/>
      <c r="G3" s="641"/>
      <c r="H3" s="641"/>
      <c r="I3" s="641"/>
      <c r="J3" s="641"/>
      <c r="K3" s="641"/>
      <c r="L3" s="641"/>
      <c r="M3" s="104"/>
    </row>
    <row r="4" spans="1:14" s="68" customFormat="1" ht="30">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579</v>
      </c>
      <c r="G5" s="111">
        <v>0</v>
      </c>
      <c r="H5" s="424"/>
      <c r="I5" s="111">
        <v>30132670</v>
      </c>
      <c r="J5" s="111">
        <v>29952891.230000041</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29952891.230000041</v>
      </c>
      <c r="K7" s="117">
        <f t="shared" si="0"/>
        <v>30132670</v>
      </c>
      <c r="L7" s="117">
        <f t="shared" si="0"/>
        <v>0</v>
      </c>
      <c r="M7" s="114"/>
      <c r="N7" s="61"/>
    </row>
    <row r="8" spans="1:14" s="61" customFormat="1" ht="18" customHeight="1">
      <c r="A8" s="119" t="s">
        <v>23</v>
      </c>
      <c r="B8" s="110" t="s">
        <v>8</v>
      </c>
      <c r="C8" s="111">
        <v>849014158</v>
      </c>
      <c r="D8" s="111">
        <f t="shared" ref="D8:D18" si="1">E8+G8</f>
        <v>55754108</v>
      </c>
      <c r="E8" s="111">
        <v>55754108</v>
      </c>
      <c r="F8" s="113" t="s">
        <v>580</v>
      </c>
      <c r="G8" s="111">
        <v>0</v>
      </c>
      <c r="H8" s="414"/>
      <c r="I8" s="111">
        <v>904768266</v>
      </c>
      <c r="J8" s="111">
        <v>900354349.95998561</v>
      </c>
      <c r="K8" s="111">
        <v>904042841</v>
      </c>
      <c r="L8" s="111">
        <f>I8-K8</f>
        <v>725425</v>
      </c>
      <c r="M8" s="114"/>
    </row>
    <row r="9" spans="1:14" s="61" customFormat="1" ht="18" customHeight="1">
      <c r="A9" s="119" t="s">
        <v>24</v>
      </c>
      <c r="B9" s="110" t="s">
        <v>9</v>
      </c>
      <c r="C9" s="111">
        <v>75914628</v>
      </c>
      <c r="D9" s="111">
        <f t="shared" si="1"/>
        <v>3526671</v>
      </c>
      <c r="E9" s="111">
        <v>3526671</v>
      </c>
      <c r="F9" s="113" t="s">
        <v>581</v>
      </c>
      <c r="G9" s="111">
        <v>0</v>
      </c>
      <c r="H9" s="113"/>
      <c r="I9" s="111">
        <v>79441299</v>
      </c>
      <c r="J9" s="111">
        <v>77786848.560000211</v>
      </c>
      <c r="K9" s="111">
        <v>80427643</v>
      </c>
      <c r="L9" s="111">
        <f>I9-K9</f>
        <v>-986344</v>
      </c>
      <c r="M9" s="114"/>
    </row>
    <row r="10" spans="1:14" s="61" customFormat="1" ht="18" customHeight="1">
      <c r="A10" s="119" t="s">
        <v>25</v>
      </c>
      <c r="B10" s="110" t="s">
        <v>159</v>
      </c>
      <c r="C10" s="111">
        <v>61322957</v>
      </c>
      <c r="D10" s="111">
        <f t="shared" si="1"/>
        <v>-11069945</v>
      </c>
      <c r="E10" s="111">
        <v>-11069945</v>
      </c>
      <c r="F10" s="112" t="s">
        <v>658</v>
      </c>
      <c r="G10" s="111">
        <v>0</v>
      </c>
      <c r="H10" s="112"/>
      <c r="I10" s="111">
        <v>50253012</v>
      </c>
      <c r="J10" s="111">
        <v>45464202.109999947</v>
      </c>
      <c r="K10" s="111">
        <v>44441452</v>
      </c>
      <c r="L10" s="111">
        <f>I10-K10</f>
        <v>5811560</v>
      </c>
      <c r="M10" s="114"/>
    </row>
    <row r="11" spans="1:14" s="61" customFormat="1" ht="18" customHeight="1">
      <c r="A11" s="119" t="s">
        <v>26</v>
      </c>
      <c r="B11" s="110" t="s">
        <v>160</v>
      </c>
      <c r="C11" s="111">
        <v>12267559</v>
      </c>
      <c r="D11" s="111">
        <f t="shared" si="1"/>
        <v>0</v>
      </c>
      <c r="E11" s="111">
        <v>0</v>
      </c>
      <c r="F11" s="112"/>
      <c r="G11" s="111">
        <v>0</v>
      </c>
      <c r="H11" s="112"/>
      <c r="I11" s="111">
        <v>12267559</v>
      </c>
      <c r="J11" s="111">
        <v>12100650.230000004</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6060613.9000000013</v>
      </c>
      <c r="K12" s="111">
        <v>6415701</v>
      </c>
      <c r="L12" s="111">
        <f t="shared" si="2"/>
        <v>0</v>
      </c>
      <c r="M12" s="114"/>
    </row>
    <row r="13" spans="1:14" s="61" customFormat="1" ht="18" customHeight="1">
      <c r="A13" s="119" t="s">
        <v>100</v>
      </c>
      <c r="B13" s="110" t="s">
        <v>11</v>
      </c>
      <c r="C13" s="111">
        <v>9699710</v>
      </c>
      <c r="D13" s="111">
        <f t="shared" si="1"/>
        <v>1476758</v>
      </c>
      <c r="E13" s="111">
        <v>1476758</v>
      </c>
      <c r="F13" s="112" t="s">
        <v>582</v>
      </c>
      <c r="G13" s="111">
        <v>0</v>
      </c>
      <c r="H13" s="112"/>
      <c r="I13" s="111">
        <v>11176468</v>
      </c>
      <c r="J13" s="111">
        <v>8156885.4300000053</v>
      </c>
      <c r="K13" s="111">
        <v>11176468</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11811431.180000018</v>
      </c>
      <c r="K14" s="111">
        <v>13597190</v>
      </c>
      <c r="L14" s="111">
        <f t="shared" si="2"/>
        <v>0</v>
      </c>
      <c r="M14" s="114"/>
    </row>
    <row r="15" spans="1:14" s="61" customFormat="1" ht="18" customHeight="1">
      <c r="A15" s="119" t="s">
        <v>102</v>
      </c>
      <c r="B15" s="110" t="s">
        <v>163</v>
      </c>
      <c r="C15" s="111">
        <v>37901842</v>
      </c>
      <c r="D15" s="111">
        <f t="shared" si="1"/>
        <v>1187426</v>
      </c>
      <c r="E15" s="111">
        <v>1187426</v>
      </c>
      <c r="F15" s="112" t="s">
        <v>583</v>
      </c>
      <c r="G15" s="111">
        <v>0</v>
      </c>
      <c r="H15" s="112"/>
      <c r="I15" s="111">
        <v>39089268</v>
      </c>
      <c r="J15" s="111">
        <v>33299966.350000016</v>
      </c>
      <c r="K15" s="111">
        <v>39089268</v>
      </c>
      <c r="L15" s="111">
        <f t="shared" si="2"/>
        <v>0</v>
      </c>
      <c r="M15" s="114"/>
    </row>
    <row r="16" spans="1:14" s="61" customFormat="1" ht="18" customHeight="1">
      <c r="A16" s="119" t="s">
        <v>103</v>
      </c>
      <c r="B16" s="110" t="s">
        <v>164</v>
      </c>
      <c r="C16" s="111">
        <v>567930483</v>
      </c>
      <c r="D16" s="111">
        <f t="shared" si="1"/>
        <v>33856701</v>
      </c>
      <c r="E16" s="111">
        <v>33856701</v>
      </c>
      <c r="F16" s="299" t="s">
        <v>584</v>
      </c>
      <c r="G16" s="111">
        <v>0</v>
      </c>
      <c r="H16" s="112"/>
      <c r="I16" s="111">
        <v>601787184</v>
      </c>
      <c r="J16" s="111">
        <v>495007235.39999855</v>
      </c>
      <c r="K16" s="111">
        <v>545045754</v>
      </c>
      <c r="L16" s="111">
        <f t="shared" si="2"/>
        <v>56741430</v>
      </c>
      <c r="M16" s="114"/>
    </row>
    <row r="17" spans="1:14" s="61" customFormat="1" ht="18" customHeight="1">
      <c r="A17" s="119" t="s">
        <v>104</v>
      </c>
      <c r="B17" s="110" t="s">
        <v>165</v>
      </c>
      <c r="C17" s="111">
        <v>321725606</v>
      </c>
      <c r="D17" s="111">
        <f t="shared" si="1"/>
        <v>14358526</v>
      </c>
      <c r="E17" s="111">
        <v>14358526</v>
      </c>
      <c r="F17" s="112" t="s">
        <v>193</v>
      </c>
      <c r="G17" s="111">
        <v>0</v>
      </c>
      <c r="H17" s="112"/>
      <c r="I17" s="111">
        <v>336084132</v>
      </c>
      <c r="J17" s="111">
        <v>311127952.78000009</v>
      </c>
      <c r="K17" s="111">
        <v>309968750</v>
      </c>
      <c r="L17" s="111">
        <f t="shared" si="2"/>
        <v>26115382</v>
      </c>
      <c r="M17" s="114"/>
    </row>
    <row r="18" spans="1:14" s="61" customFormat="1" ht="18" customHeight="1">
      <c r="A18" s="119" t="s">
        <v>105</v>
      </c>
      <c r="B18" s="110" t="s">
        <v>166</v>
      </c>
      <c r="C18" s="111">
        <v>24671066</v>
      </c>
      <c r="D18" s="111">
        <f t="shared" si="1"/>
        <v>-3000000</v>
      </c>
      <c r="E18" s="111">
        <v>-3000000</v>
      </c>
      <c r="F18" s="112" t="s">
        <v>533</v>
      </c>
      <c r="G18" s="111">
        <v>0</v>
      </c>
      <c r="H18" s="112"/>
      <c r="I18" s="111">
        <v>21671066</v>
      </c>
      <c r="J18" s="111">
        <v>16357389.390000001</v>
      </c>
      <c r="K18" s="111">
        <v>18229645</v>
      </c>
      <c r="L18" s="111">
        <f t="shared" si="2"/>
        <v>3441421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96090245</v>
      </c>
      <c r="E20" s="117">
        <v>96090245</v>
      </c>
      <c r="F20" s="117"/>
      <c r="G20" s="117">
        <f>SUM(G8:G18)</f>
        <v>0</v>
      </c>
      <c r="H20" s="118"/>
      <c r="I20" s="117">
        <f>SUM(I8:I18)</f>
        <v>2076551145</v>
      </c>
      <c r="J20" s="117">
        <f>SUM(J8:J18)</f>
        <v>1917527525.2899845</v>
      </c>
      <c r="K20" s="117">
        <f>SUM(K8:K18)</f>
        <v>1984702271</v>
      </c>
      <c r="L20" s="117">
        <f>SUM(L8:L18)</f>
        <v>91848874</v>
      </c>
      <c r="M20" s="114"/>
      <c r="N20" s="61"/>
    </row>
    <row r="21" spans="1:14" s="61" customFormat="1" ht="18" customHeight="1">
      <c r="A21" s="119" t="s">
        <v>28</v>
      </c>
      <c r="B21" s="110" t="s">
        <v>14</v>
      </c>
      <c r="C21" s="111">
        <v>24412360</v>
      </c>
      <c r="D21" s="111">
        <f t="shared" ref="D21:D26" si="3">E21+G21</f>
        <v>3456925</v>
      </c>
      <c r="E21" s="111">
        <v>3456925</v>
      </c>
      <c r="F21" s="112" t="s">
        <v>585</v>
      </c>
      <c r="G21" s="111">
        <v>0</v>
      </c>
      <c r="H21" s="112"/>
      <c r="I21" s="111">
        <v>27869285</v>
      </c>
      <c r="J21" s="111">
        <v>27885571.520000003</v>
      </c>
      <c r="K21" s="111">
        <v>27869285</v>
      </c>
      <c r="L21" s="111">
        <f t="shared" ref="L21:L26" si="4">I21-K21</f>
        <v>0</v>
      </c>
      <c r="M21" s="114"/>
    </row>
    <row r="22" spans="1:14" s="61" customFormat="1" ht="18" customHeight="1">
      <c r="A22" s="119" t="s">
        <v>106</v>
      </c>
      <c r="B22" s="110" t="s">
        <v>15</v>
      </c>
      <c r="C22" s="111">
        <v>8922558</v>
      </c>
      <c r="D22" s="111">
        <f t="shared" si="3"/>
        <v>333586</v>
      </c>
      <c r="E22" s="111">
        <v>333586</v>
      </c>
      <c r="F22" s="112" t="s">
        <v>585</v>
      </c>
      <c r="G22" s="111">
        <v>0</v>
      </c>
      <c r="H22" s="112"/>
      <c r="I22" s="111">
        <v>9256144</v>
      </c>
      <c r="J22" s="111">
        <v>9249762.5599999987</v>
      </c>
      <c r="K22" s="111">
        <v>9256144</v>
      </c>
      <c r="L22" s="111">
        <f t="shared" si="4"/>
        <v>0</v>
      </c>
      <c r="M22" s="114"/>
    </row>
    <row r="23" spans="1:14" s="61" customFormat="1" ht="18" customHeight="1">
      <c r="A23" s="119" t="s">
        <v>107</v>
      </c>
      <c r="B23" s="110" t="s">
        <v>16</v>
      </c>
      <c r="C23" s="111">
        <v>4548914</v>
      </c>
      <c r="D23" s="111">
        <f t="shared" si="3"/>
        <v>2656319</v>
      </c>
      <c r="E23" s="111">
        <v>2656319</v>
      </c>
      <c r="F23" s="112" t="s">
        <v>586</v>
      </c>
      <c r="G23" s="111">
        <v>0</v>
      </c>
      <c r="H23" s="112"/>
      <c r="I23" s="111">
        <v>7205233</v>
      </c>
      <c r="J23" s="111">
        <v>7175952.9899999909</v>
      </c>
      <c r="K23" s="111">
        <v>7205233</v>
      </c>
      <c r="L23" s="111">
        <f t="shared" si="4"/>
        <v>0</v>
      </c>
      <c r="M23" s="114"/>
    </row>
    <row r="24" spans="1:14" s="61" customFormat="1" ht="18" customHeight="1">
      <c r="A24" s="119" t="s">
        <v>93</v>
      </c>
      <c r="B24" s="110" t="s">
        <v>135</v>
      </c>
      <c r="C24" s="111">
        <v>30164830</v>
      </c>
      <c r="D24" s="111">
        <f t="shared" si="3"/>
        <v>2967995</v>
      </c>
      <c r="E24" s="111">
        <v>2927995</v>
      </c>
      <c r="F24" s="112" t="s">
        <v>629</v>
      </c>
      <c r="G24" s="111">
        <v>40000</v>
      </c>
      <c r="H24" s="112" t="s">
        <v>293</v>
      </c>
      <c r="I24" s="111">
        <v>33132825</v>
      </c>
      <c r="J24" s="111">
        <v>33048886.690000001</v>
      </c>
      <c r="K24" s="111">
        <v>33132825</v>
      </c>
      <c r="L24" s="111">
        <f t="shared" si="4"/>
        <v>0</v>
      </c>
      <c r="M24" s="114"/>
    </row>
    <row r="25" spans="1:14" s="61" customFormat="1" ht="18" customHeight="1">
      <c r="A25" s="119" t="s">
        <v>94</v>
      </c>
      <c r="B25" s="110" t="s">
        <v>286</v>
      </c>
      <c r="C25" s="111">
        <v>36839903</v>
      </c>
      <c r="D25" s="111">
        <f t="shared" si="3"/>
        <v>4295410</v>
      </c>
      <c r="E25" s="111">
        <v>4295410</v>
      </c>
      <c r="F25" s="112" t="s">
        <v>191</v>
      </c>
      <c r="G25" s="111">
        <v>0</v>
      </c>
      <c r="H25" s="112"/>
      <c r="I25" s="111">
        <v>41135313</v>
      </c>
      <c r="J25" s="111">
        <v>40843750.509999983</v>
      </c>
      <c r="K25" s="111">
        <v>41135313</v>
      </c>
      <c r="L25" s="111">
        <f t="shared" si="4"/>
        <v>0</v>
      </c>
      <c r="M25" s="114"/>
    </row>
    <row r="26" spans="1:14" s="61" customFormat="1" ht="15.45">
      <c r="A26" s="119" t="s">
        <v>108</v>
      </c>
      <c r="B26" s="110" t="s">
        <v>136</v>
      </c>
      <c r="C26" s="111">
        <v>7549456</v>
      </c>
      <c r="D26" s="111">
        <f t="shared" si="3"/>
        <v>916949</v>
      </c>
      <c r="E26" s="111">
        <v>916949</v>
      </c>
      <c r="F26" s="112" t="s">
        <v>586</v>
      </c>
      <c r="G26" s="111">
        <v>0</v>
      </c>
      <c r="H26" s="112"/>
      <c r="I26" s="111">
        <v>8466405</v>
      </c>
      <c r="J26" s="111">
        <v>8516141.8600000497</v>
      </c>
      <c r="K26" s="111">
        <v>8466405</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14627184</v>
      </c>
      <c r="E28" s="117">
        <v>14587184</v>
      </c>
      <c r="F28" s="118"/>
      <c r="G28" s="117">
        <f>SUM(G21:G26)</f>
        <v>40000</v>
      </c>
      <c r="H28" s="118"/>
      <c r="I28" s="117">
        <f>SUM(I21:I26)</f>
        <v>127065205</v>
      </c>
      <c r="J28" s="117">
        <f>SUM(J21:J26)</f>
        <v>126720066.13000003</v>
      </c>
      <c r="K28" s="117">
        <f>SUM(K21:K26)</f>
        <v>127065205</v>
      </c>
      <c r="L28" s="117">
        <f>SUM(L21:L26)</f>
        <v>0</v>
      </c>
      <c r="M28" s="114"/>
      <c r="N28" s="61"/>
    </row>
    <row r="29" spans="1:14" s="61" customFormat="1" ht="18" customHeight="1">
      <c r="A29" s="119" t="s">
        <v>95</v>
      </c>
      <c r="B29" s="110" t="s">
        <v>167</v>
      </c>
      <c r="C29" s="111">
        <v>56126600</v>
      </c>
      <c r="D29" s="111">
        <f>E29+G29</f>
        <v>3492841</v>
      </c>
      <c r="E29" s="111">
        <v>3492841</v>
      </c>
      <c r="F29" s="112" t="s">
        <v>587</v>
      </c>
      <c r="G29" s="111">
        <v>0</v>
      </c>
      <c r="H29" s="112"/>
      <c r="I29" s="111">
        <v>59619441</v>
      </c>
      <c r="J29" s="111">
        <v>57984661.639999591</v>
      </c>
      <c r="K29" s="111">
        <v>59619441</v>
      </c>
      <c r="L29" s="111">
        <f>I29-K29</f>
        <v>0</v>
      </c>
      <c r="M29" s="114"/>
    </row>
    <row r="30" spans="1:14" s="61" customFormat="1" ht="18" customHeight="1">
      <c r="A30" s="119" t="s">
        <v>96</v>
      </c>
      <c r="B30" s="110" t="s">
        <v>109</v>
      </c>
      <c r="C30" s="111">
        <v>4221275</v>
      </c>
      <c r="D30" s="111">
        <f>E30+G30</f>
        <v>1663757</v>
      </c>
      <c r="E30" s="111">
        <v>1663757</v>
      </c>
      <c r="F30" s="112" t="s">
        <v>639</v>
      </c>
      <c r="G30" s="111">
        <v>0</v>
      </c>
      <c r="H30" s="112"/>
      <c r="I30" s="111">
        <v>5885032</v>
      </c>
      <c r="J30" s="111">
        <v>5761616.5600000126</v>
      </c>
      <c r="K30" s="111">
        <v>5885032</v>
      </c>
      <c r="L30" s="111">
        <f>I30-K30</f>
        <v>0</v>
      </c>
      <c r="M30" s="114"/>
    </row>
    <row r="31" spans="1:14" s="61" customFormat="1" ht="18" customHeight="1">
      <c r="A31" s="119" t="s">
        <v>97</v>
      </c>
      <c r="B31" s="110" t="s">
        <v>168</v>
      </c>
      <c r="C31" s="111">
        <v>9399818</v>
      </c>
      <c r="D31" s="111">
        <f>E31+G31</f>
        <v>125000</v>
      </c>
      <c r="E31" s="111">
        <v>125000</v>
      </c>
      <c r="F31" s="112" t="s">
        <v>640</v>
      </c>
      <c r="G31" s="111">
        <v>0</v>
      </c>
      <c r="H31" s="414"/>
      <c r="I31" s="111">
        <v>9524818</v>
      </c>
      <c r="J31" s="111">
        <v>9442602.7599999998</v>
      </c>
      <c r="K31" s="111">
        <v>9524818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5281598</v>
      </c>
      <c r="E33" s="117">
        <v>5281598</v>
      </c>
      <c r="F33" s="118"/>
      <c r="G33" s="118">
        <f>SUM(G29:G31)</f>
        <v>0</v>
      </c>
      <c r="H33" s="118"/>
      <c r="I33" s="117">
        <f>SUM(I29:I31)</f>
        <v>75029291</v>
      </c>
      <c r="J33" s="117">
        <f>SUM(J29:J31)</f>
        <v>73188880.959999606</v>
      </c>
      <c r="K33" s="117">
        <f>SUM(K29:K31)</f>
        <v>75029291</v>
      </c>
      <c r="L33" s="117">
        <f>SUM(L29:L31)</f>
        <v>0</v>
      </c>
      <c r="M33" s="114"/>
    </row>
    <row r="34" spans="1:14" s="61" customFormat="1" ht="18" customHeight="1">
      <c r="A34" s="119" t="s">
        <v>98</v>
      </c>
      <c r="B34" s="122" t="s">
        <v>18</v>
      </c>
      <c r="C34" s="111">
        <v>30301154</v>
      </c>
      <c r="D34" s="111">
        <f>E34+G34</f>
        <v>-1118627</v>
      </c>
      <c r="E34" s="111">
        <v>-1118627</v>
      </c>
      <c r="F34" s="112" t="s">
        <v>588</v>
      </c>
      <c r="G34" s="111">
        <v>0</v>
      </c>
      <c r="H34" s="414"/>
      <c r="I34" s="111">
        <v>29182527</v>
      </c>
      <c r="J34" s="111">
        <v>26787006.849999882</v>
      </c>
      <c r="K34" s="111">
        <v>29182527</v>
      </c>
      <c r="L34" s="111">
        <f>I34-K34</f>
        <v>0</v>
      </c>
      <c r="M34" s="114"/>
    </row>
    <row r="35" spans="1:14" s="61" customFormat="1" ht="18" customHeight="1">
      <c r="A35" s="119" t="s">
        <v>248</v>
      </c>
      <c r="B35" s="122" t="s">
        <v>19</v>
      </c>
      <c r="C35" s="111">
        <v>15124316</v>
      </c>
      <c r="D35" s="111">
        <f>E35+G35</f>
        <v>-56120</v>
      </c>
      <c r="E35" s="111">
        <v>-56120</v>
      </c>
      <c r="F35" s="112" t="s">
        <v>589</v>
      </c>
      <c r="G35" s="111">
        <v>0</v>
      </c>
      <c r="H35" s="414"/>
      <c r="I35" s="111">
        <v>15068196</v>
      </c>
      <c r="J35" s="111">
        <v>13839326.199999996</v>
      </c>
      <c r="K35" s="111">
        <v>15068196</v>
      </c>
      <c r="L35" s="111">
        <f>I35-K35</f>
        <v>0</v>
      </c>
      <c r="M35" s="114"/>
    </row>
    <row r="36" spans="1:14" s="61" customFormat="1" ht="18" customHeight="1">
      <c r="A36" s="119" t="s">
        <v>249</v>
      </c>
      <c r="B36" s="122" t="s">
        <v>20</v>
      </c>
      <c r="C36" s="111">
        <v>1220912</v>
      </c>
      <c r="D36" s="111">
        <f>E36+G36</f>
        <v>120879</v>
      </c>
      <c r="E36" s="111">
        <v>120879</v>
      </c>
      <c r="F36" s="112" t="s">
        <v>590</v>
      </c>
      <c r="G36" s="111">
        <v>0</v>
      </c>
      <c r="H36" s="414"/>
      <c r="I36" s="111">
        <v>1341791</v>
      </c>
      <c r="J36" s="111">
        <v>1308797.4499999888</v>
      </c>
      <c r="K36" s="111">
        <v>1341791</v>
      </c>
      <c r="L36" s="111">
        <f>I36-K36</f>
        <v>0</v>
      </c>
      <c r="M36" s="114"/>
    </row>
    <row r="37" spans="1:14" s="61" customFormat="1" ht="18" customHeight="1">
      <c r="A37" s="119" t="s">
        <v>250</v>
      </c>
      <c r="B37" s="122" t="s">
        <v>21</v>
      </c>
      <c r="C37" s="111">
        <v>45923172</v>
      </c>
      <c r="D37" s="111">
        <f>E37+G37</f>
        <v>8969454</v>
      </c>
      <c r="E37" s="111">
        <v>8969454</v>
      </c>
      <c r="F37" s="112" t="s">
        <v>591</v>
      </c>
      <c r="G37" s="111">
        <v>0</v>
      </c>
      <c r="H37" s="112"/>
      <c r="I37" s="111">
        <v>54892626</v>
      </c>
      <c r="J37" s="111">
        <v>52307690.750000291</v>
      </c>
      <c r="K37" s="111">
        <v>54892626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7915586</v>
      </c>
      <c r="E39" s="117">
        <v>7915586</v>
      </c>
      <c r="F39" s="118"/>
      <c r="G39" s="118">
        <f>SUM(G34:G38)</f>
        <v>0</v>
      </c>
      <c r="H39" s="118"/>
      <c r="I39" s="117">
        <f>SUM(I34:I38)</f>
        <v>100485140</v>
      </c>
      <c r="J39" s="117">
        <f>SUM(J34:J38)</f>
        <v>94242821.250000149</v>
      </c>
      <c r="K39" s="117">
        <f>SUM(K34:K38)</f>
        <v>100485140</v>
      </c>
      <c r="L39" s="117">
        <f>SUM(L34:L38)</f>
        <v>0</v>
      </c>
      <c r="M39" s="114"/>
      <c r="N39" s="61"/>
    </row>
    <row r="40" spans="1:14" s="61" customFormat="1" ht="18" customHeight="1">
      <c r="A40" s="119" t="s">
        <v>99</v>
      </c>
      <c r="B40" s="120" t="s">
        <v>110</v>
      </c>
      <c r="C40" s="111">
        <v>28168481</v>
      </c>
      <c r="D40" s="111">
        <f>E40+G40</f>
        <v>9377351</v>
      </c>
      <c r="E40" s="111">
        <v>13739476</v>
      </c>
      <c r="F40" s="112" t="s">
        <v>592</v>
      </c>
      <c r="G40" s="111">
        <v>-4362125</v>
      </c>
      <c r="H40" s="112" t="s">
        <v>191</v>
      </c>
      <c r="I40" s="111">
        <v>37545832</v>
      </c>
      <c r="J40" s="111">
        <v>32022059.059999861</v>
      </c>
      <c r="K40" s="111">
        <v>37545832</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9377351</v>
      </c>
      <c r="E42" s="117">
        <v>13739476</v>
      </c>
      <c r="F42" s="118"/>
      <c r="G42" s="117">
        <f>SUM(G40:G40)</f>
        <v>-4362125</v>
      </c>
      <c r="H42" s="118"/>
      <c r="I42" s="117">
        <f>SUM(I40:I40)</f>
        <v>37545832</v>
      </c>
      <c r="J42" s="117">
        <f>SUM(J40:J40)</f>
        <v>32022059.059999861</v>
      </c>
      <c r="K42" s="117">
        <f>SUM(K40:K40)</f>
        <v>37545832</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455</v>
      </c>
      <c r="B44" s="457" t="s">
        <v>456</v>
      </c>
      <c r="C44" s="126"/>
      <c r="D44" s="111">
        <f>E44+G44</f>
        <v>7687103</v>
      </c>
      <c r="E44" s="126">
        <v>7731020</v>
      </c>
      <c r="F44" s="112" t="s">
        <v>672</v>
      </c>
      <c r="G44" s="111">
        <v>-43917</v>
      </c>
      <c r="H44" s="112" t="s">
        <v>671</v>
      </c>
      <c r="I44" s="126">
        <v>7687103</v>
      </c>
      <c r="J44" s="126">
        <v>6024271.9399999883</v>
      </c>
      <c r="K44" s="126">
        <v>7687103</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457</v>
      </c>
      <c r="B46" s="452"/>
      <c r="C46" s="453">
        <v>0</v>
      </c>
      <c r="D46" s="453">
        <f>SUM(D44)</f>
        <v>7687103</v>
      </c>
      <c r="E46" s="453">
        <v>7731020</v>
      </c>
      <c r="F46" s="454"/>
      <c r="G46" s="453">
        <f>SUM(G44)</f>
        <v>-43917</v>
      </c>
      <c r="H46" s="454"/>
      <c r="I46" s="453">
        <f>SUM(I44:I45)</f>
        <v>7687103</v>
      </c>
      <c r="J46" s="453">
        <f>SUM(J44)</f>
        <v>6024271.9399999883</v>
      </c>
      <c r="K46" s="453">
        <f>SUM(K44)</f>
        <v>7687103</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141070946</v>
      </c>
      <c r="E49" s="366">
        <v>145436988</v>
      </c>
      <c r="F49" s="130"/>
      <c r="G49" s="366">
        <f>SUM(G42,G39,G33,G28,G20,G7,G46)</f>
        <v>-4366042</v>
      </c>
      <c r="H49" s="413"/>
      <c r="I49" s="366">
        <f>SUM(I42,I39,I33,I28,I20,I7,I46)</f>
        <v>2454496386</v>
      </c>
      <c r="J49" s="366">
        <f t="shared" ref="J49:K49" si="5">SUM(J42,J39,J33,J28,J20,J7,J46)</f>
        <v>2279678515.8599844</v>
      </c>
      <c r="K49" s="366">
        <f t="shared" si="5"/>
        <v>2362647512</v>
      </c>
      <c r="L49" s="366">
        <f>SUM(L42,L39,L33,L28,L20,L7,L46)</f>
        <v>91848874</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1376390787.9999306</v>
      </c>
      <c r="K52" s="111">
        <v>1435468054</v>
      </c>
      <c r="L52" s="111">
        <f>I52-K52</f>
        <v>21884805</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1380675787.9999306</v>
      </c>
      <c r="K54" s="111">
        <f t="shared" si="7"/>
        <v>1439753054</v>
      </c>
      <c r="L54" s="111">
        <f>SUM(L52:L53)</f>
        <v>21884805</v>
      </c>
      <c r="M54" s="114"/>
      <c r="N54" s="61"/>
    </row>
    <row r="55" spans="1:14" s="73" customFormat="1" ht="18" customHeight="1">
      <c r="A55" s="123"/>
      <c r="B55" s="120" t="s">
        <v>6</v>
      </c>
      <c r="C55" s="111">
        <v>958358642</v>
      </c>
      <c r="D55" s="111">
        <f t="shared" si="6"/>
        <v>22698780</v>
      </c>
      <c r="E55" s="111">
        <v>27064822</v>
      </c>
      <c r="F55" s="112"/>
      <c r="G55" s="111">
        <v>-4366042</v>
      </c>
      <c r="H55" s="112"/>
      <c r="I55" s="111">
        <v>981057422</v>
      </c>
      <c r="J55" s="111">
        <v>888448321.21997535</v>
      </c>
      <c r="K55" s="111">
        <v>911155723</v>
      </c>
      <c r="L55" s="111">
        <f>I55-K55</f>
        <v>69901699</v>
      </c>
      <c r="M55" s="114"/>
      <c r="N55" s="61"/>
    </row>
    <row r="56" spans="1:14" s="73" customFormat="1" ht="18" customHeight="1">
      <c r="A56" s="123"/>
      <c r="B56" s="120" t="s">
        <v>34</v>
      </c>
      <c r="C56" s="111">
        <v>7377749</v>
      </c>
      <c r="D56" s="111">
        <f t="shared" si="6"/>
        <v>4423356</v>
      </c>
      <c r="E56" s="111">
        <v>4423356</v>
      </c>
      <c r="F56" s="112"/>
      <c r="G56" s="111">
        <v>0</v>
      </c>
      <c r="H56" s="112"/>
      <c r="I56" s="111">
        <v>11801105</v>
      </c>
      <c r="J56" s="111">
        <v>10554406.640000012</v>
      </c>
      <c r="K56" s="111">
        <v>11738735</v>
      </c>
      <c r="L56" s="111">
        <f>I56-K56</f>
        <v>62370</v>
      </c>
      <c r="M56" s="114"/>
      <c r="N56" s="61"/>
    </row>
    <row r="57" spans="1:14" s="70" customFormat="1" ht="18" customHeight="1">
      <c r="A57" s="115" t="s">
        <v>35</v>
      </c>
      <c r="B57" s="135"/>
      <c r="C57" s="117">
        <v>2313425440</v>
      </c>
      <c r="D57" s="117">
        <f>SUM(D54:D56)</f>
        <v>141070946</v>
      </c>
      <c r="E57" s="117">
        <v>145436988</v>
      </c>
      <c r="F57" s="300"/>
      <c r="G57" s="117">
        <f>SUM(G54:G56)</f>
        <v>-4366042</v>
      </c>
      <c r="H57" s="300"/>
      <c r="I57" s="117">
        <f>SUM(I54:I56)</f>
        <v>2454496386</v>
      </c>
      <c r="J57" s="117">
        <f>SUM(J54:J56)</f>
        <v>2279678515.8599057</v>
      </c>
      <c r="K57" s="117">
        <f>SUM(K54:K56)</f>
        <v>2362647512</v>
      </c>
      <c r="L57" s="117">
        <f>SUM(L54:L56)</f>
        <v>91848874</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462</v>
      </c>
      <c r="C60" s="146"/>
      <c r="D60" s="146"/>
      <c r="E60" s="146"/>
      <c r="F60" s="146"/>
      <c r="G60" s="141"/>
      <c r="H60" s="141"/>
      <c r="I60" s="140"/>
      <c r="J60" s="140"/>
      <c r="K60" s="137"/>
      <c r="L60" s="140"/>
      <c r="M60" s="63"/>
    </row>
    <row r="61" spans="1:14" s="68" customFormat="1" ht="18" customHeight="1">
      <c r="A61" s="500" t="s">
        <v>193</v>
      </c>
      <c r="B61" s="501" t="s">
        <v>453</v>
      </c>
      <c r="C61" s="146"/>
      <c r="D61" s="146"/>
      <c r="E61" s="146"/>
      <c r="F61" s="146"/>
      <c r="G61" s="141"/>
      <c r="H61" s="141"/>
      <c r="I61" s="140"/>
      <c r="J61" s="140"/>
      <c r="K61" s="463"/>
      <c r="L61" s="63"/>
      <c r="M61" s="63"/>
    </row>
    <row r="62" spans="1:14" s="68" customFormat="1" ht="18" customHeight="1">
      <c r="A62" s="500" t="s">
        <v>191</v>
      </c>
      <c r="B62" s="501" t="s">
        <v>454</v>
      </c>
      <c r="C62" s="146"/>
      <c r="D62" s="146"/>
      <c r="E62" s="146"/>
      <c r="F62" s="146"/>
      <c r="G62" s="141"/>
      <c r="H62" s="141"/>
      <c r="I62" s="140"/>
      <c r="J62" s="140"/>
      <c r="K62" s="140"/>
      <c r="L62" s="140"/>
      <c r="M62" s="63"/>
    </row>
    <row r="63" spans="1:14" s="68" customFormat="1" ht="18" customHeight="1">
      <c r="A63" s="500" t="s">
        <v>192</v>
      </c>
      <c r="B63" s="501" t="s">
        <v>458</v>
      </c>
      <c r="C63" s="144"/>
      <c r="D63" s="144"/>
      <c r="E63" s="144"/>
      <c r="F63" s="145"/>
      <c r="G63" s="141"/>
      <c r="H63" s="141"/>
      <c r="I63" s="140"/>
      <c r="J63" s="140"/>
      <c r="K63" s="140"/>
      <c r="L63" s="140"/>
      <c r="M63" s="63"/>
    </row>
    <row r="64" spans="1:14" s="68" customFormat="1" ht="18" customHeight="1">
      <c r="A64" s="500" t="s">
        <v>540</v>
      </c>
      <c r="B64" s="501" t="s">
        <v>541</v>
      </c>
      <c r="C64" s="144"/>
      <c r="D64" s="144"/>
      <c r="E64" s="144"/>
      <c r="F64" s="145"/>
      <c r="G64" s="141"/>
      <c r="H64" s="141"/>
      <c r="I64" s="140"/>
      <c r="J64" s="140"/>
      <c r="K64" s="140"/>
      <c r="L64" s="140"/>
      <c r="M64" s="63"/>
    </row>
    <row r="65" spans="1:13" s="68" customFormat="1" ht="18" customHeight="1">
      <c r="A65" s="500" t="s">
        <v>157</v>
      </c>
      <c r="B65" s="501" t="s">
        <v>477</v>
      </c>
      <c r="C65" s="144"/>
      <c r="D65" s="144"/>
      <c r="E65" s="144"/>
      <c r="F65" s="145"/>
      <c r="G65" s="141"/>
      <c r="H65" s="141"/>
      <c r="I65" s="140"/>
      <c r="J65" s="140"/>
      <c r="K65" s="140"/>
      <c r="L65" s="140"/>
      <c r="M65" s="63"/>
    </row>
    <row r="66" spans="1:13" s="68" customFormat="1" ht="18" customHeight="1">
      <c r="A66" s="500" t="s">
        <v>293</v>
      </c>
      <c r="B66" s="501" t="s">
        <v>495</v>
      </c>
      <c r="C66" s="144"/>
      <c r="D66" s="144"/>
      <c r="E66" s="144"/>
      <c r="F66" s="145"/>
      <c r="G66" s="141"/>
      <c r="H66" s="141"/>
      <c r="I66" s="140"/>
      <c r="J66" s="140"/>
      <c r="K66" s="140"/>
      <c r="L66" s="140"/>
      <c r="M66" s="63"/>
    </row>
    <row r="67" spans="1:13" s="68" customFormat="1" ht="18" customHeight="1">
      <c r="A67" s="500" t="s">
        <v>292</v>
      </c>
      <c r="B67" s="501" t="s">
        <v>459</v>
      </c>
      <c r="C67" s="144"/>
      <c r="D67" s="144"/>
      <c r="E67" s="144"/>
      <c r="F67" s="145"/>
      <c r="G67" s="141"/>
      <c r="H67" s="141"/>
      <c r="I67" s="140"/>
      <c r="J67" s="140"/>
      <c r="K67" s="140"/>
      <c r="L67" s="140"/>
      <c r="M67" s="63"/>
    </row>
    <row r="68" spans="1:13" s="68" customFormat="1" ht="18" customHeight="1">
      <c r="A68" s="500" t="s">
        <v>194</v>
      </c>
      <c r="B68" s="501" t="s">
        <v>460</v>
      </c>
      <c r="C68" s="146"/>
      <c r="D68" s="146"/>
      <c r="E68" s="146"/>
      <c r="F68" s="146"/>
      <c r="G68" s="141"/>
      <c r="H68" s="141"/>
      <c r="I68" s="140"/>
      <c r="J68" s="140"/>
      <c r="K68" s="140"/>
      <c r="L68" s="140"/>
      <c r="M68" s="63"/>
    </row>
    <row r="69" spans="1:13" s="68" customFormat="1" ht="18" customHeight="1">
      <c r="A69" s="500" t="s">
        <v>232</v>
      </c>
      <c r="B69" s="501" t="s">
        <v>461</v>
      </c>
      <c r="C69" s="146"/>
      <c r="D69" s="146"/>
      <c r="E69" s="146"/>
      <c r="F69" s="146"/>
      <c r="G69" s="141"/>
      <c r="H69" s="141"/>
      <c r="I69" s="140"/>
      <c r="J69" s="140"/>
      <c r="K69" s="140"/>
      <c r="L69" s="140"/>
      <c r="M69" s="63"/>
    </row>
    <row r="70" spans="1:13" s="68" customFormat="1" ht="18" customHeight="1">
      <c r="A70" s="500" t="s">
        <v>356</v>
      </c>
      <c r="B70" s="501" t="s">
        <v>494</v>
      </c>
      <c r="C70" s="146"/>
      <c r="D70" s="146"/>
      <c r="E70" s="146"/>
      <c r="F70" s="146"/>
      <c r="G70" s="141"/>
      <c r="H70" s="141"/>
      <c r="I70" s="140"/>
      <c r="J70" s="140"/>
      <c r="K70" s="140"/>
      <c r="L70" s="140"/>
      <c r="M70" s="63"/>
    </row>
    <row r="71" spans="1:13" s="68" customFormat="1" ht="18" customHeight="1">
      <c r="A71" s="500" t="s">
        <v>199</v>
      </c>
      <c r="B71" s="501" t="s">
        <v>491</v>
      </c>
      <c r="C71" s="146"/>
      <c r="D71" s="146"/>
      <c r="E71" s="146"/>
      <c r="F71" s="146"/>
      <c r="G71" s="141"/>
      <c r="H71" s="141"/>
      <c r="I71" s="140"/>
      <c r="J71" s="140"/>
      <c r="K71" s="140"/>
      <c r="L71" s="140"/>
      <c r="M71" s="63"/>
    </row>
    <row r="72" spans="1:13" s="68" customFormat="1" ht="18" customHeight="1">
      <c r="A72" s="500" t="s">
        <v>233</v>
      </c>
      <c r="B72" s="501" t="s">
        <v>520</v>
      </c>
      <c r="C72" s="146"/>
      <c r="D72" s="146"/>
      <c r="E72" s="146"/>
      <c r="F72" s="146"/>
      <c r="G72" s="141"/>
      <c r="H72" s="141"/>
      <c r="I72" s="140"/>
      <c r="J72" s="140"/>
      <c r="K72" s="140"/>
      <c r="L72" s="140"/>
      <c r="M72" s="63"/>
    </row>
    <row r="73" spans="1:13" s="68" customFormat="1" ht="18" customHeight="1">
      <c r="A73" s="500" t="s">
        <v>442</v>
      </c>
      <c r="B73" s="501" t="s">
        <v>526</v>
      </c>
      <c r="C73" s="146"/>
      <c r="D73" s="146"/>
      <c r="E73" s="146"/>
      <c r="F73" s="146"/>
      <c r="G73" s="141"/>
      <c r="H73" s="141"/>
      <c r="I73" s="140"/>
      <c r="J73" s="140"/>
      <c r="K73" s="140"/>
      <c r="L73" s="140"/>
      <c r="M73" s="63"/>
    </row>
    <row r="74" spans="1:13" s="68" customFormat="1" ht="18" customHeight="1">
      <c r="A74" s="500" t="s">
        <v>443</v>
      </c>
      <c r="B74" s="501" t="s">
        <v>529</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489</v>
      </c>
      <c r="B76" s="501" t="s">
        <v>530</v>
      </c>
      <c r="C76" s="144"/>
      <c r="D76" s="144"/>
      <c r="E76" s="144"/>
      <c r="F76" s="145"/>
      <c r="G76" s="141"/>
      <c r="H76" s="141"/>
      <c r="I76" s="140"/>
      <c r="J76" s="140"/>
      <c r="K76" s="140"/>
      <c r="L76" s="140"/>
      <c r="M76" s="63"/>
    </row>
    <row r="77" spans="1:13" s="68" customFormat="1" ht="18" customHeight="1">
      <c r="A77" s="500" t="s">
        <v>514</v>
      </c>
      <c r="B77" s="501" t="s">
        <v>531</v>
      </c>
      <c r="C77" s="144"/>
      <c r="D77" s="144"/>
      <c r="E77" s="144"/>
      <c r="F77" s="145"/>
      <c r="G77" s="141"/>
      <c r="H77" s="141"/>
      <c r="I77" s="140"/>
      <c r="J77" s="140"/>
      <c r="K77" s="140"/>
      <c r="L77" s="140"/>
      <c r="M77" s="63"/>
    </row>
    <row r="78" spans="1:13" s="68" customFormat="1" ht="18" customHeight="1">
      <c r="A78" s="500" t="s">
        <v>515</v>
      </c>
      <c r="B78" s="501" t="s">
        <v>532</v>
      </c>
      <c r="C78" s="144"/>
      <c r="D78" s="144"/>
      <c r="E78" s="144"/>
      <c r="F78" s="145"/>
      <c r="G78" s="141"/>
      <c r="H78" s="141"/>
      <c r="I78" s="140"/>
      <c r="J78" s="140"/>
      <c r="K78" s="140"/>
      <c r="L78" s="140"/>
      <c r="M78" s="63"/>
    </row>
    <row r="79" spans="1:13" s="68" customFormat="1" ht="18" customHeight="1">
      <c r="A79" s="500" t="s">
        <v>533</v>
      </c>
      <c r="B79" s="501" t="s">
        <v>539</v>
      </c>
      <c r="C79" s="144"/>
      <c r="D79" s="144"/>
      <c r="E79" s="144"/>
      <c r="F79" s="145"/>
      <c r="G79" s="141"/>
      <c r="H79" s="141"/>
      <c r="I79" s="140"/>
      <c r="J79" s="140"/>
      <c r="K79" s="140"/>
      <c r="L79" s="140"/>
      <c r="M79" s="63"/>
    </row>
    <row r="80" spans="1:13" s="68" customFormat="1" ht="18" customHeight="1">
      <c r="A80" s="500" t="s">
        <v>527</v>
      </c>
      <c r="B80" s="501" t="s">
        <v>528</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D4AD-9ED8-40E6-903A-F7AEE7C59939}">
  <dimension ref="A1:L47"/>
  <sheetViews>
    <sheetView zoomScale="75" zoomScaleNormal="75" workbookViewId="0">
      <selection activeCell="F27" sqref="F27"/>
    </sheetView>
  </sheetViews>
  <sheetFormatPr defaultColWidth="12.23046875" defaultRowHeight="12.45"/>
  <cols>
    <col min="1" max="1" width="14.23046875" style="529" customWidth="1"/>
    <col min="2" max="2" width="46.61328125" style="529" customWidth="1"/>
    <col min="3" max="3" width="16.4609375" style="529" customWidth="1"/>
    <col min="4" max="4" width="14.15234375" style="529" customWidth="1"/>
    <col min="5" max="5" width="14.23046875" style="529" customWidth="1"/>
    <col min="6" max="6" width="13.23046875" style="529" customWidth="1"/>
    <col min="7" max="7" width="13.3828125" style="529" customWidth="1"/>
    <col min="8" max="8" width="13.921875" style="529" customWidth="1"/>
    <col min="9" max="9" width="15.4609375" style="529" customWidth="1"/>
    <col min="10" max="16384" width="12.23046875" style="529"/>
  </cols>
  <sheetData>
    <row r="1" spans="1:11" ht="15">
      <c r="A1" s="650" t="s">
        <v>3</v>
      </c>
      <c r="B1" s="650"/>
      <c r="C1" s="650"/>
      <c r="D1" s="650"/>
      <c r="E1" s="650"/>
      <c r="F1" s="650"/>
      <c r="G1" s="650"/>
      <c r="H1" s="650"/>
      <c r="I1" s="650"/>
    </row>
    <row r="2" spans="1:11" ht="15">
      <c r="A2" s="650" t="s">
        <v>619</v>
      </c>
      <c r="B2" s="650"/>
      <c r="C2" s="650"/>
      <c r="D2" s="650"/>
      <c r="E2" s="650"/>
      <c r="F2" s="650"/>
      <c r="G2" s="650"/>
      <c r="H2" s="650"/>
      <c r="I2" s="650"/>
    </row>
    <row r="3" spans="1:11" ht="15">
      <c r="A3" s="650" t="s">
        <v>673</v>
      </c>
      <c r="B3" s="650"/>
      <c r="C3" s="650"/>
      <c r="D3" s="650"/>
      <c r="E3" s="650"/>
      <c r="F3" s="650"/>
      <c r="G3" s="650"/>
      <c r="H3" s="650"/>
      <c r="I3" s="650"/>
    </row>
    <row r="4" spans="1:11" ht="12" customHeight="1">
      <c r="A4" s="530"/>
      <c r="B4" s="530"/>
      <c r="C4" s="425"/>
      <c r="D4" s="476"/>
      <c r="E4" s="425"/>
      <c r="F4" s="425"/>
      <c r="G4" s="425"/>
      <c r="H4" s="425"/>
      <c r="I4" s="477"/>
    </row>
    <row r="5" spans="1:11" ht="45">
      <c r="A5" s="531" t="s">
        <v>1</v>
      </c>
      <c r="B5" s="532" t="s">
        <v>0</v>
      </c>
      <c r="C5" s="494" t="s">
        <v>181</v>
      </c>
      <c r="D5" s="495" t="s">
        <v>30</v>
      </c>
      <c r="E5" s="496" t="s">
        <v>230</v>
      </c>
      <c r="F5" s="496" t="s">
        <v>31</v>
      </c>
      <c r="G5" s="496" t="s">
        <v>129</v>
      </c>
      <c r="H5" s="496" t="s">
        <v>130</v>
      </c>
      <c r="I5" s="496" t="s">
        <v>169</v>
      </c>
    </row>
    <row r="6" spans="1:11" ht="15.45">
      <c r="A6" s="458" t="s">
        <v>22</v>
      </c>
      <c r="B6" s="533" t="s">
        <v>7</v>
      </c>
      <c r="C6" s="405">
        <v>520.95000000000005</v>
      </c>
      <c r="D6" s="405">
        <v>8.1999999999999993</v>
      </c>
      <c r="E6" s="405">
        <v>529.20000000000016</v>
      </c>
      <c r="F6" s="459">
        <v>1</v>
      </c>
      <c r="G6" s="405">
        <v>488.19467955673929</v>
      </c>
      <c r="H6" s="405">
        <v>513.15211601065403</v>
      </c>
      <c r="I6" s="405">
        <v>16.047883989346133</v>
      </c>
      <c r="K6" s="534"/>
    </row>
    <row r="7" spans="1:11" ht="15.45">
      <c r="A7" s="535" t="s">
        <v>284</v>
      </c>
      <c r="B7" s="536"/>
      <c r="C7" s="401">
        <v>520.95000000000005</v>
      </c>
      <c r="D7" s="401">
        <v>8.1999999999999993</v>
      </c>
      <c r="E7" s="401">
        <v>529.20000000000016</v>
      </c>
      <c r="F7" s="404"/>
      <c r="G7" s="401">
        <v>488.19467955673929</v>
      </c>
      <c r="H7" s="401">
        <v>513.15211601065403</v>
      </c>
      <c r="I7" s="401">
        <v>16.047883989346133</v>
      </c>
      <c r="K7" s="534"/>
    </row>
    <row r="8" spans="1:11" ht="15.45">
      <c r="A8" s="460" t="s">
        <v>23</v>
      </c>
      <c r="B8" s="533" t="s">
        <v>8</v>
      </c>
      <c r="C8" s="405">
        <v>8774.2000000000007</v>
      </c>
      <c r="D8" s="484">
        <v>112.39999999999964</v>
      </c>
      <c r="E8" s="461">
        <v>8886.6</v>
      </c>
      <c r="F8" s="485" t="s">
        <v>620</v>
      </c>
      <c r="G8" s="484">
        <v>8842.2666666666682</v>
      </c>
      <c r="H8" s="461">
        <v>8435.0000000000091</v>
      </c>
      <c r="I8" s="486">
        <v>451.59999999999127</v>
      </c>
      <c r="K8" s="534"/>
    </row>
    <row r="9" spans="1:11" ht="15.45">
      <c r="A9" s="460" t="s">
        <v>24</v>
      </c>
      <c r="B9" s="533" t="s">
        <v>9</v>
      </c>
      <c r="C9" s="461">
        <v>701.50000000000011</v>
      </c>
      <c r="D9" s="487">
        <v>-1.7999999999999545</v>
      </c>
      <c r="E9" s="461">
        <v>699.70000000000016</v>
      </c>
      <c r="F9" s="488" t="s">
        <v>620</v>
      </c>
      <c r="G9" s="489">
        <v>694.39330078116393</v>
      </c>
      <c r="H9" s="461">
        <v>703.29503513883947</v>
      </c>
      <c r="I9" s="490">
        <v>-3.5950351388393074</v>
      </c>
      <c r="K9" s="534"/>
    </row>
    <row r="10" spans="1:11" ht="15.45">
      <c r="A10" s="460" t="s">
        <v>25</v>
      </c>
      <c r="B10" s="533" t="s">
        <v>159</v>
      </c>
      <c r="C10" s="461">
        <v>0</v>
      </c>
      <c r="D10" s="487">
        <v>0</v>
      </c>
      <c r="E10" s="461">
        <v>0</v>
      </c>
      <c r="F10" s="488" t="s">
        <v>143</v>
      </c>
      <c r="G10" s="489">
        <v>0</v>
      </c>
      <c r="H10" s="461">
        <v>0</v>
      </c>
      <c r="I10" s="490">
        <v>0</v>
      </c>
      <c r="K10" s="534"/>
    </row>
    <row r="11" spans="1:11" ht="15.45">
      <c r="A11" s="460" t="s">
        <v>26</v>
      </c>
      <c r="B11" s="533" t="s">
        <v>10</v>
      </c>
      <c r="C11" s="461">
        <v>0</v>
      </c>
      <c r="D11" s="487">
        <v>0</v>
      </c>
      <c r="E11" s="461">
        <v>0</v>
      </c>
      <c r="F11" s="491"/>
      <c r="G11" s="489">
        <v>0</v>
      </c>
      <c r="H11" s="461">
        <v>0</v>
      </c>
      <c r="I11" s="490">
        <v>0</v>
      </c>
      <c r="K11" s="534"/>
    </row>
    <row r="12" spans="1:11" ht="15.45">
      <c r="A12" s="460" t="s">
        <v>27</v>
      </c>
      <c r="B12" s="533" t="s">
        <v>161</v>
      </c>
      <c r="C12" s="461">
        <v>0</v>
      </c>
      <c r="D12" s="487">
        <v>0</v>
      </c>
      <c r="E12" s="461">
        <v>0</v>
      </c>
      <c r="F12" s="491"/>
      <c r="G12" s="489">
        <v>0</v>
      </c>
      <c r="H12" s="461">
        <v>0</v>
      </c>
      <c r="I12" s="490">
        <v>0</v>
      </c>
      <c r="K12" s="534"/>
    </row>
    <row r="13" spans="1:11" ht="15.45">
      <c r="A13" s="460" t="s">
        <v>100</v>
      </c>
      <c r="B13" s="533" t="s">
        <v>11</v>
      </c>
      <c r="C13" s="461">
        <v>0</v>
      </c>
      <c r="D13" s="487">
        <v>0</v>
      </c>
      <c r="E13" s="461">
        <v>0</v>
      </c>
      <c r="F13" s="491"/>
      <c r="G13" s="489">
        <v>0</v>
      </c>
      <c r="H13" s="461">
        <v>0</v>
      </c>
      <c r="I13" s="490">
        <v>0</v>
      </c>
      <c r="K13" s="534"/>
    </row>
    <row r="14" spans="1:11" ht="15.45">
      <c r="A14" s="460" t="s">
        <v>101</v>
      </c>
      <c r="B14" s="533" t="s">
        <v>170</v>
      </c>
      <c r="C14" s="461">
        <v>0</v>
      </c>
      <c r="D14" s="487">
        <v>0</v>
      </c>
      <c r="E14" s="461">
        <v>0</v>
      </c>
      <c r="F14" s="491"/>
      <c r="G14" s="489">
        <v>0</v>
      </c>
      <c r="H14" s="461">
        <v>0</v>
      </c>
      <c r="I14" s="490">
        <v>0</v>
      </c>
      <c r="K14" s="534"/>
    </row>
    <row r="15" spans="1:11" ht="15.45">
      <c r="A15" s="460" t="s">
        <v>102</v>
      </c>
      <c r="B15" s="533" t="s">
        <v>12</v>
      </c>
      <c r="C15" s="461">
        <v>0</v>
      </c>
      <c r="D15" s="487">
        <v>0</v>
      </c>
      <c r="E15" s="461">
        <v>0</v>
      </c>
      <c r="F15" s="491"/>
      <c r="G15" s="489">
        <v>0</v>
      </c>
      <c r="H15" s="461">
        <v>0</v>
      </c>
      <c r="I15" s="490">
        <v>0</v>
      </c>
      <c r="K15" s="534"/>
    </row>
    <row r="16" spans="1:11" ht="15.45">
      <c r="A16" s="460" t="s">
        <v>103</v>
      </c>
      <c r="B16" s="533" t="s">
        <v>13</v>
      </c>
      <c r="C16" s="461">
        <v>0</v>
      </c>
      <c r="D16" s="487">
        <v>0</v>
      </c>
      <c r="E16" s="461">
        <v>0</v>
      </c>
      <c r="F16" s="491"/>
      <c r="G16" s="489">
        <v>0</v>
      </c>
      <c r="H16" s="461">
        <v>0</v>
      </c>
      <c r="I16" s="490">
        <v>0</v>
      </c>
      <c r="K16" s="534"/>
    </row>
    <row r="17" spans="1:11" ht="15.45">
      <c r="A17" s="460" t="s">
        <v>104</v>
      </c>
      <c r="B17" s="533" t="s">
        <v>123</v>
      </c>
      <c r="C17" s="461">
        <v>0</v>
      </c>
      <c r="D17" s="487">
        <v>0</v>
      </c>
      <c r="E17" s="461">
        <v>0</v>
      </c>
      <c r="F17" s="491"/>
      <c r="G17" s="489">
        <v>0</v>
      </c>
      <c r="H17" s="461">
        <v>0</v>
      </c>
      <c r="I17" s="490">
        <v>0</v>
      </c>
      <c r="K17" s="534"/>
    </row>
    <row r="18" spans="1:11" ht="15.45">
      <c r="A18" s="460" t="s">
        <v>105</v>
      </c>
      <c r="B18" s="533" t="s">
        <v>166</v>
      </c>
      <c r="C18" s="461">
        <v>0</v>
      </c>
      <c r="D18" s="489">
        <v>0</v>
      </c>
      <c r="E18" s="461">
        <v>0</v>
      </c>
      <c r="F18" s="491"/>
      <c r="G18" s="489">
        <v>0</v>
      </c>
      <c r="H18" s="461">
        <v>0</v>
      </c>
      <c r="I18" s="490">
        <v>0</v>
      </c>
      <c r="K18" s="534"/>
    </row>
    <row r="19" spans="1:11" ht="15.45">
      <c r="A19" s="535" t="s">
        <v>285</v>
      </c>
      <c r="B19" s="536"/>
      <c r="C19" s="401">
        <v>9475.7000000000007</v>
      </c>
      <c r="D19" s="401">
        <v>110.59999999999968</v>
      </c>
      <c r="E19" s="401">
        <v>9586.3000000000011</v>
      </c>
      <c r="F19" s="404"/>
      <c r="G19" s="401">
        <v>9536.659967447833</v>
      </c>
      <c r="H19" s="401">
        <v>9138.2950351388481</v>
      </c>
      <c r="I19" s="401">
        <v>448.00496486115196</v>
      </c>
      <c r="K19" s="534"/>
    </row>
    <row r="20" spans="1:11" ht="15.45">
      <c r="A20" s="460" t="s">
        <v>28</v>
      </c>
      <c r="B20" s="533" t="s">
        <v>14</v>
      </c>
      <c r="C20" s="461">
        <v>0</v>
      </c>
      <c r="D20" s="461">
        <v>0</v>
      </c>
      <c r="E20" s="461">
        <v>0</v>
      </c>
      <c r="F20" s="462"/>
      <c r="G20" s="461">
        <v>0</v>
      </c>
      <c r="H20" s="461">
        <v>0</v>
      </c>
      <c r="I20" s="461">
        <v>0</v>
      </c>
      <c r="K20" s="534"/>
    </row>
    <row r="21" spans="1:11" ht="15.45">
      <c r="A21" s="460" t="s">
        <v>106</v>
      </c>
      <c r="B21" s="533" t="s">
        <v>15</v>
      </c>
      <c r="C21" s="461">
        <v>0</v>
      </c>
      <c r="D21" s="461">
        <v>0</v>
      </c>
      <c r="E21" s="461">
        <v>0</v>
      </c>
      <c r="F21" s="462"/>
      <c r="G21" s="461">
        <v>0</v>
      </c>
      <c r="H21" s="461">
        <v>0</v>
      </c>
      <c r="I21" s="461">
        <v>0</v>
      </c>
      <c r="K21" s="534"/>
    </row>
    <row r="22" spans="1:11" ht="15.45">
      <c r="A22" s="460" t="s">
        <v>107</v>
      </c>
      <c r="B22" s="533" t="s">
        <v>16</v>
      </c>
      <c r="C22" s="461">
        <v>3</v>
      </c>
      <c r="D22" s="461">
        <v>0</v>
      </c>
      <c r="E22" s="461">
        <v>3</v>
      </c>
      <c r="F22" s="462"/>
      <c r="G22" s="461">
        <v>3</v>
      </c>
      <c r="H22" s="461">
        <v>3</v>
      </c>
      <c r="I22" s="461">
        <v>0</v>
      </c>
      <c r="K22" s="534"/>
    </row>
    <row r="23" spans="1:11" ht="15.45">
      <c r="A23" s="460" t="s">
        <v>93</v>
      </c>
      <c r="B23" s="533" t="s">
        <v>127</v>
      </c>
      <c r="C23" s="461">
        <v>8.1</v>
      </c>
      <c r="D23" s="461">
        <v>-8</v>
      </c>
      <c r="E23" s="461">
        <v>9.9999999999999645E-2</v>
      </c>
      <c r="F23" s="459" t="s">
        <v>292</v>
      </c>
      <c r="G23" s="461">
        <v>10.667543766147841</v>
      </c>
      <c r="H23" s="461">
        <v>0.1</v>
      </c>
      <c r="I23" s="461">
        <v>-3.6082248300317588E-16</v>
      </c>
      <c r="K23" s="534"/>
    </row>
    <row r="24" spans="1:11" ht="15.45">
      <c r="A24" s="460" t="s">
        <v>94</v>
      </c>
      <c r="B24" s="533" t="s">
        <v>286</v>
      </c>
      <c r="C24" s="461">
        <v>0</v>
      </c>
      <c r="D24" s="461">
        <v>0</v>
      </c>
      <c r="E24" s="461">
        <v>0</v>
      </c>
      <c r="F24" s="462"/>
      <c r="G24" s="461">
        <v>0</v>
      </c>
      <c r="H24" s="461">
        <v>0</v>
      </c>
      <c r="I24" s="461">
        <v>0</v>
      </c>
      <c r="K24" s="534"/>
    </row>
    <row r="25" spans="1:11" ht="15.45">
      <c r="A25" s="460" t="s">
        <v>108</v>
      </c>
      <c r="B25" s="533" t="s">
        <v>128</v>
      </c>
      <c r="C25" s="461">
        <v>75.2</v>
      </c>
      <c r="D25" s="461">
        <v>0.19999999999998863</v>
      </c>
      <c r="E25" s="461">
        <v>75.399999999999991</v>
      </c>
      <c r="F25" s="459">
        <v>1</v>
      </c>
      <c r="G25" s="461">
        <v>70.76286375661374</v>
      </c>
      <c r="H25" s="461">
        <v>79.3</v>
      </c>
      <c r="I25" s="461">
        <v>-3.9000000000000057</v>
      </c>
      <c r="K25" s="534"/>
    </row>
    <row r="26" spans="1:11" ht="15.45">
      <c r="A26" s="535" t="s">
        <v>287</v>
      </c>
      <c r="B26" s="536"/>
      <c r="C26" s="401">
        <v>86.3</v>
      </c>
      <c r="D26" s="401">
        <v>-7.8000000000000114</v>
      </c>
      <c r="E26" s="401">
        <v>78.499999999999986</v>
      </c>
      <c r="F26" s="404"/>
      <c r="G26" s="401">
        <v>84.430407522761584</v>
      </c>
      <c r="H26" s="401">
        <v>82.399999999999991</v>
      </c>
      <c r="I26" s="401">
        <v>-3.9000000000000061</v>
      </c>
      <c r="K26" s="534"/>
    </row>
    <row r="27" spans="1:11" ht="15.45">
      <c r="A27" s="460" t="s">
        <v>95</v>
      </c>
      <c r="B27" s="533" t="s">
        <v>17</v>
      </c>
      <c r="C27" s="461">
        <v>801.7</v>
      </c>
      <c r="D27" s="461">
        <v>6.6999999999998181</v>
      </c>
      <c r="E27" s="461">
        <v>808.39999999999986</v>
      </c>
      <c r="F27" s="459">
        <v>1</v>
      </c>
      <c r="G27" s="461">
        <v>809.95555555555563</v>
      </c>
      <c r="H27" s="461">
        <v>831.80000000000007</v>
      </c>
      <c r="I27" s="461">
        <v>-23.400000000000205</v>
      </c>
      <c r="K27" s="534"/>
    </row>
    <row r="28" spans="1:11" ht="15.45">
      <c r="A28" s="460" t="s">
        <v>96</v>
      </c>
      <c r="B28" s="533" t="s">
        <v>109</v>
      </c>
      <c r="C28" s="461">
        <v>46.300000000000004</v>
      </c>
      <c r="D28" s="461">
        <v>1.4999999999999929</v>
      </c>
      <c r="E28" s="461">
        <v>47.8</v>
      </c>
      <c r="F28" s="459">
        <v>1</v>
      </c>
      <c r="G28" s="461">
        <v>46.548830783067032</v>
      </c>
      <c r="H28" s="461">
        <v>47.3</v>
      </c>
      <c r="I28" s="461">
        <v>0.5</v>
      </c>
      <c r="K28" s="534"/>
    </row>
    <row r="29" spans="1:11" ht="15.45">
      <c r="A29" s="460" t="s">
        <v>97</v>
      </c>
      <c r="B29" s="533" t="s">
        <v>171</v>
      </c>
      <c r="C29" s="461">
        <v>0</v>
      </c>
      <c r="D29" s="461">
        <v>0</v>
      </c>
      <c r="E29" s="461">
        <v>0</v>
      </c>
      <c r="F29" s="462"/>
      <c r="G29" s="461">
        <v>0</v>
      </c>
      <c r="H29" s="461">
        <v>0</v>
      </c>
      <c r="I29" s="461">
        <v>0</v>
      </c>
      <c r="K29" s="534"/>
    </row>
    <row r="30" spans="1:11" ht="15.45">
      <c r="A30" s="651" t="s">
        <v>288</v>
      </c>
      <c r="B30" s="652"/>
      <c r="C30" s="402">
        <v>848</v>
      </c>
      <c r="D30" s="402">
        <v>8.199999999999811</v>
      </c>
      <c r="E30" s="402">
        <v>856.19999999999982</v>
      </c>
      <c r="F30" s="403"/>
      <c r="G30" s="402">
        <v>856.50438633862268</v>
      </c>
      <c r="H30" s="402">
        <v>879.1</v>
      </c>
      <c r="I30" s="402">
        <v>-22.900000000000205</v>
      </c>
      <c r="K30" s="534"/>
    </row>
    <row r="31" spans="1:11" ht="15.45">
      <c r="A31" s="460" t="s">
        <v>98</v>
      </c>
      <c r="B31" s="537" t="s">
        <v>18</v>
      </c>
      <c r="C31" s="461">
        <v>449.70000000000005</v>
      </c>
      <c r="D31" s="461">
        <v>-13.450000000000102</v>
      </c>
      <c r="E31" s="461">
        <v>436.24999999999994</v>
      </c>
      <c r="F31" s="459" t="s">
        <v>620</v>
      </c>
      <c r="G31" s="461">
        <v>359.44444444444446</v>
      </c>
      <c r="H31" s="461">
        <v>387.89999999999992</v>
      </c>
      <c r="I31" s="461">
        <v>48.350000000000023</v>
      </c>
      <c r="K31" s="534"/>
    </row>
    <row r="32" spans="1:11" ht="15.45">
      <c r="A32" s="460" t="s">
        <v>248</v>
      </c>
      <c r="B32" s="533" t="s">
        <v>19</v>
      </c>
      <c r="C32" s="461">
        <v>199.7</v>
      </c>
      <c r="D32" s="461">
        <v>15.400000000000006</v>
      </c>
      <c r="E32" s="461">
        <v>215.1</v>
      </c>
      <c r="F32" s="459">
        <v>1</v>
      </c>
      <c r="G32" s="461">
        <v>208.78888888888889</v>
      </c>
      <c r="H32" s="461">
        <v>212.7</v>
      </c>
      <c r="I32" s="461">
        <v>2.4000000000000057</v>
      </c>
      <c r="K32" s="534"/>
    </row>
    <row r="33" spans="1:12" ht="15.45">
      <c r="A33" s="460" t="s">
        <v>249</v>
      </c>
      <c r="B33" s="533" t="s">
        <v>20</v>
      </c>
      <c r="C33" s="461">
        <v>17.900000000000002</v>
      </c>
      <c r="D33" s="461">
        <v>0.19999999999999574</v>
      </c>
      <c r="E33" s="461">
        <v>18.099999999999998</v>
      </c>
      <c r="F33" s="459">
        <v>1</v>
      </c>
      <c r="G33" s="461">
        <v>19.37777777777778</v>
      </c>
      <c r="H33" s="461">
        <v>19.200000000000003</v>
      </c>
      <c r="I33" s="461">
        <v>-1.100000000000005</v>
      </c>
      <c r="K33" s="534"/>
    </row>
    <row r="34" spans="1:12" ht="15.45">
      <c r="A34" s="460" t="s">
        <v>250</v>
      </c>
      <c r="B34" s="533" t="s">
        <v>21</v>
      </c>
      <c r="C34" s="461">
        <v>283.8</v>
      </c>
      <c r="D34" s="461">
        <v>-12.599999999999909</v>
      </c>
      <c r="E34" s="461">
        <v>271.2000000000001</v>
      </c>
      <c r="F34" s="459">
        <v>1</v>
      </c>
      <c r="G34" s="461">
        <v>292.16374751769166</v>
      </c>
      <c r="H34" s="461">
        <v>319.07558991005584</v>
      </c>
      <c r="I34" s="461">
        <v>-47.875589910055737</v>
      </c>
      <c r="K34" s="534"/>
    </row>
    <row r="35" spans="1:12" ht="15">
      <c r="A35" s="535" t="s">
        <v>289</v>
      </c>
      <c r="B35" s="538"/>
      <c r="C35" s="401">
        <v>951.10000000000014</v>
      </c>
      <c r="D35" s="401">
        <v>-10.45000000000001</v>
      </c>
      <c r="E35" s="401">
        <v>940.65000000000009</v>
      </c>
      <c r="F35" s="401"/>
      <c r="G35" s="401">
        <v>879.7748586288028</v>
      </c>
      <c r="H35" s="401">
        <v>938.87558991005585</v>
      </c>
      <c r="I35" s="401">
        <v>1.7744100899442827</v>
      </c>
      <c r="K35" s="534"/>
    </row>
    <row r="36" spans="1:12" ht="15.45">
      <c r="A36" s="460" t="s">
        <v>99</v>
      </c>
      <c r="B36" s="533" t="s">
        <v>172</v>
      </c>
      <c r="C36" s="461">
        <v>0</v>
      </c>
      <c r="D36" s="461">
        <v>0</v>
      </c>
      <c r="E36" s="461">
        <v>0</v>
      </c>
      <c r="F36" s="461"/>
      <c r="G36" s="461">
        <v>66.090356202998365</v>
      </c>
      <c r="H36" s="461">
        <v>94.343505385887354</v>
      </c>
      <c r="I36" s="461">
        <v>-94.343505385887354</v>
      </c>
      <c r="K36" s="534"/>
    </row>
    <row r="37" spans="1:12" ht="15">
      <c r="A37" s="535" t="s">
        <v>290</v>
      </c>
      <c r="B37" s="538"/>
      <c r="C37" s="401">
        <v>0</v>
      </c>
      <c r="D37" s="401">
        <v>0</v>
      </c>
      <c r="E37" s="401">
        <v>0</v>
      </c>
      <c r="F37" s="401"/>
      <c r="G37" s="401">
        <v>66.090356202998365</v>
      </c>
      <c r="H37" s="401">
        <v>94.343505385887354</v>
      </c>
      <c r="I37" s="401">
        <v>-94.343505385887354</v>
      </c>
      <c r="K37" s="534"/>
      <c r="L37" s="529" t="s">
        <v>435</v>
      </c>
    </row>
    <row r="38" spans="1:12" ht="15.45">
      <c r="A38" s="460" t="s">
        <v>455</v>
      </c>
      <c r="B38" s="533" t="s">
        <v>471</v>
      </c>
      <c r="C38" s="461">
        <v>84.199999999999989</v>
      </c>
      <c r="D38" s="461">
        <v>0.19999999999998863</v>
      </c>
      <c r="E38" s="461">
        <v>84.399999999999977</v>
      </c>
      <c r="F38" s="459">
        <v>1</v>
      </c>
      <c r="G38" s="461">
        <v>83.977777777777774</v>
      </c>
      <c r="H38" s="461">
        <v>76.900000000000006</v>
      </c>
      <c r="I38" s="461">
        <v>7.4999999999999716</v>
      </c>
      <c r="K38" s="534"/>
    </row>
    <row r="39" spans="1:12" ht="15">
      <c r="A39" s="535" t="s">
        <v>470</v>
      </c>
      <c r="B39" s="538"/>
      <c r="C39" s="401">
        <v>84.199999999999989</v>
      </c>
      <c r="D39" s="401">
        <v>0.19999999999998863</v>
      </c>
      <c r="E39" s="401">
        <v>84.399999999999977</v>
      </c>
      <c r="F39" s="401"/>
      <c r="G39" s="401">
        <v>83.977777777777774</v>
      </c>
      <c r="H39" s="401">
        <v>76.900000000000006</v>
      </c>
      <c r="I39" s="401">
        <v>7.4999999999999716</v>
      </c>
      <c r="K39" s="534"/>
    </row>
    <row r="40" spans="1:12" ht="15">
      <c r="A40" s="539" t="s">
        <v>2</v>
      </c>
      <c r="B40" s="538"/>
      <c r="C40" s="401">
        <v>11966.250000000002</v>
      </c>
      <c r="D40" s="401">
        <v>108.94999999999945</v>
      </c>
      <c r="E40" s="401">
        <v>12075.25</v>
      </c>
      <c r="F40" s="401"/>
      <c r="G40" s="401">
        <v>11995.632433475535</v>
      </c>
      <c r="H40" s="401">
        <v>11723.066246445445</v>
      </c>
      <c r="I40" s="401">
        <v>352.18375355455476</v>
      </c>
      <c r="K40" s="534"/>
    </row>
    <row r="41" spans="1:12" ht="15.45">
      <c r="A41" s="540"/>
      <c r="B41" s="540"/>
      <c r="C41" s="478"/>
      <c r="D41" s="478"/>
      <c r="E41" s="478">
        <v>0</v>
      </c>
      <c r="F41" s="479"/>
      <c r="G41" s="478"/>
      <c r="H41" s="478"/>
      <c r="I41" s="541"/>
    </row>
    <row r="42" spans="1:12" ht="36" customHeight="1">
      <c r="A42" s="542" t="s">
        <v>176</v>
      </c>
      <c r="B42" s="648" t="s">
        <v>621</v>
      </c>
      <c r="C42" s="648"/>
      <c r="D42" s="648"/>
      <c r="E42" s="648"/>
      <c r="F42" s="648"/>
      <c r="G42" s="648"/>
      <c r="H42" s="648"/>
      <c r="I42" s="648"/>
      <c r="J42" s="649"/>
    </row>
    <row r="43" spans="1:12" ht="15.75" customHeight="1">
      <c r="A43" s="542">
        <v>1</v>
      </c>
      <c r="B43" s="648" t="s">
        <v>622</v>
      </c>
      <c r="C43" s="648"/>
      <c r="D43" s="648"/>
      <c r="E43" s="648"/>
      <c r="F43" s="648"/>
      <c r="G43" s="648"/>
      <c r="H43" s="648"/>
      <c r="I43" s="648"/>
      <c r="J43" s="649"/>
    </row>
    <row r="44" spans="1:12" ht="15.75" customHeight="1">
      <c r="A44" s="542" t="s">
        <v>292</v>
      </c>
      <c r="B44" s="648" t="s">
        <v>574</v>
      </c>
      <c r="C44" s="648"/>
      <c r="D44" s="648"/>
      <c r="E44" s="648"/>
      <c r="F44" s="648"/>
      <c r="G44" s="648"/>
      <c r="H44" s="648"/>
      <c r="I44" s="648"/>
      <c r="J44" s="649"/>
    </row>
    <row r="45" spans="1:12" ht="15.75" customHeight="1">
      <c r="B45" s="543"/>
    </row>
    <row r="46" spans="1:12" ht="15.75" customHeight="1">
      <c r="B46" s="648" t="s">
        <v>411</v>
      </c>
      <c r="C46" s="648"/>
      <c r="D46" s="648"/>
      <c r="E46" s="648"/>
      <c r="F46" s="648"/>
      <c r="G46" s="648"/>
      <c r="H46" s="648"/>
      <c r="I46" s="648"/>
      <c r="J46" s="649"/>
    </row>
    <row r="47" spans="1:12" ht="15.75" customHeight="1">
      <c r="E47" s="544"/>
    </row>
  </sheetData>
  <mergeCells count="8">
    <mergeCell ref="B44:J44"/>
    <mergeCell ref="B46:J46"/>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O10" sqref="O10"/>
    </sheetView>
  </sheetViews>
  <sheetFormatPr defaultColWidth="9.15234375" defaultRowHeight="15.45"/>
  <cols>
    <col min="1" max="1" width="32.3828125" style="149" customWidth="1"/>
    <col min="2" max="7" width="20.61328125" style="149" hidden="1" customWidth="1"/>
    <col min="8" max="8" width="16.23046875" style="149" hidden="1" customWidth="1"/>
    <col min="9" max="9" width="15.765625" style="149" hidden="1" customWidth="1"/>
    <col min="10" max="10" width="20.61328125" style="149" customWidth="1"/>
    <col min="11" max="14" width="20.61328125" style="149" hidden="1" customWidth="1"/>
    <col min="15" max="15" width="21.23046875" style="149" customWidth="1"/>
    <col min="16" max="16" width="19.61328125" style="149" customWidth="1"/>
    <col min="17" max="17" width="22.69140625" style="334" customWidth="1"/>
    <col min="18" max="18" width="15" style="149" customWidth="1"/>
    <col min="19" max="16384" width="9.15234375" style="149"/>
  </cols>
  <sheetData>
    <row r="1" spans="1:17" s="283" customFormat="1">
      <c r="A1" s="147" t="s">
        <v>3</v>
      </c>
      <c r="B1" s="147"/>
      <c r="C1" s="147"/>
      <c r="D1" s="147"/>
      <c r="E1" s="147"/>
      <c r="F1" s="147"/>
      <c r="G1" s="147"/>
      <c r="H1" s="147"/>
      <c r="I1" s="147"/>
      <c r="J1" s="147"/>
      <c r="K1" s="147"/>
      <c r="L1" s="147"/>
      <c r="M1" s="147"/>
      <c r="N1" s="147"/>
      <c r="O1" s="147"/>
      <c r="Q1" s="333"/>
    </row>
    <row r="2" spans="1:17">
      <c r="A2" s="148" t="s">
        <v>559</v>
      </c>
      <c r="B2" s="148"/>
      <c r="C2" s="148"/>
      <c r="D2" s="148"/>
      <c r="E2" s="148"/>
      <c r="F2" s="148"/>
      <c r="G2" s="148"/>
      <c r="H2" s="148"/>
      <c r="I2" s="148"/>
      <c r="J2" s="148"/>
      <c r="K2" s="148"/>
      <c r="L2" s="148"/>
      <c r="M2" s="148"/>
      <c r="N2" s="148"/>
      <c r="O2" s="148"/>
    </row>
    <row r="3" spans="1:17">
      <c r="A3" s="148" t="str">
        <f>'Schedule 1'!A3:L3</f>
        <v>Data Through May 31, 2024</v>
      </c>
      <c r="B3" s="148"/>
      <c r="C3" s="148"/>
      <c r="D3" s="148"/>
      <c r="E3" s="148"/>
      <c r="F3" s="148"/>
      <c r="G3" s="148"/>
      <c r="H3" s="148"/>
      <c r="I3" s="148"/>
      <c r="J3" s="148"/>
      <c r="K3" s="148"/>
      <c r="L3" s="148"/>
      <c r="M3" s="148"/>
      <c r="N3" s="148"/>
      <c r="O3" s="148"/>
    </row>
    <row r="6" spans="1:17" ht="46.95" customHeight="1">
      <c r="A6" s="340" t="s">
        <v>234</v>
      </c>
      <c r="B6" s="340" t="s">
        <v>547</v>
      </c>
      <c r="C6" s="340" t="s">
        <v>548</v>
      </c>
      <c r="D6" s="340" t="s">
        <v>548</v>
      </c>
      <c r="E6" s="520" t="s">
        <v>549</v>
      </c>
      <c r="F6" s="521" t="s">
        <v>550</v>
      </c>
      <c r="G6" s="521" t="s">
        <v>551</v>
      </c>
      <c r="H6" s="521" t="s">
        <v>552</v>
      </c>
      <c r="I6" s="521" t="s">
        <v>553</v>
      </c>
      <c r="J6" s="521" t="s">
        <v>554</v>
      </c>
      <c r="K6" s="521" t="s">
        <v>555</v>
      </c>
      <c r="L6" s="521" t="s">
        <v>556</v>
      </c>
      <c r="M6" s="521" t="s">
        <v>557</v>
      </c>
      <c r="N6" s="521"/>
      <c r="O6" s="521" t="s">
        <v>675</v>
      </c>
    </row>
    <row r="8" spans="1:17">
      <c r="A8" s="335" t="s">
        <v>235</v>
      </c>
      <c r="B8" s="422">
        <v>57894143.729999878</v>
      </c>
      <c r="C8" s="422">
        <v>63978737.220000066</v>
      </c>
      <c r="D8" s="422">
        <v>64042373.630000204</v>
      </c>
      <c r="E8" s="483">
        <v>63882841.469999418</v>
      </c>
      <c r="F8" s="422">
        <v>63329052.360000089</v>
      </c>
      <c r="G8" s="422">
        <v>62737746.1500002</v>
      </c>
      <c r="H8" s="422">
        <v>62808898.580000594</v>
      </c>
      <c r="I8" s="422">
        <v>63272365.619999975</v>
      </c>
      <c r="J8" s="422">
        <v>61568416.669999897</v>
      </c>
      <c r="L8" s="422"/>
      <c r="M8" s="361"/>
      <c r="N8" s="361"/>
      <c r="O8" s="353">
        <f>SUM(B8:M8)</f>
        <v>563514575.43000031</v>
      </c>
    </row>
    <row r="9" spans="1:17">
      <c r="A9" s="335" t="s">
        <v>236</v>
      </c>
      <c r="B9" s="422">
        <v>1227638.330000001</v>
      </c>
      <c r="C9" s="422">
        <v>1578830.5699999987</v>
      </c>
      <c r="D9" s="422">
        <v>1888809.3799999997</v>
      </c>
      <c r="E9" s="483">
        <v>2003698.120000002</v>
      </c>
      <c r="F9" s="422">
        <v>1942238.4199999969</v>
      </c>
      <c r="G9" s="422">
        <v>2180962.7200000007</v>
      </c>
      <c r="H9" s="422">
        <v>2184243.2600000156</v>
      </c>
      <c r="I9" s="422">
        <v>2919521.9599999972</v>
      </c>
      <c r="J9" s="422">
        <v>2314241.7599999974</v>
      </c>
      <c r="L9" s="422"/>
      <c r="M9" s="361"/>
      <c r="N9" s="361"/>
      <c r="O9" s="353">
        <f t="shared" ref="O9:O20" si="0">SUM(B9:M9)</f>
        <v>18240184.520000011</v>
      </c>
    </row>
    <row r="10" spans="1:17">
      <c r="A10" s="335" t="s">
        <v>237</v>
      </c>
      <c r="B10" s="422">
        <v>1800</v>
      </c>
      <c r="C10" s="422">
        <v>3418353.1199999964</v>
      </c>
      <c r="D10" s="464">
        <v>8421721.9800000172</v>
      </c>
      <c r="E10" s="483">
        <v>6203599.8099999987</v>
      </c>
      <c r="F10" s="422">
        <v>10321036.099999987</v>
      </c>
      <c r="G10" s="422">
        <v>6427152.0200000042</v>
      </c>
      <c r="H10" s="422">
        <v>6619983.3200000133</v>
      </c>
      <c r="I10" s="422">
        <v>10204716.330000002</v>
      </c>
      <c r="J10" s="422">
        <v>8540548.5399999972</v>
      </c>
      <c r="L10" s="422"/>
      <c r="M10" s="361"/>
      <c r="N10" s="361"/>
      <c r="O10" s="353">
        <f>SUM(B10:M10)</f>
        <v>60158911.220000021</v>
      </c>
    </row>
    <row r="11" spans="1:17">
      <c r="A11" s="335" t="s">
        <v>239</v>
      </c>
      <c r="B11" s="422">
        <v>788.51999999999987</v>
      </c>
      <c r="C11" s="422">
        <v>15976.559999999985</v>
      </c>
      <c r="D11" s="464">
        <v>17971.780000000006</v>
      </c>
      <c r="E11" s="483">
        <v>11824.320000000027</v>
      </c>
      <c r="F11" s="422">
        <v>24047.309999999979</v>
      </c>
      <c r="G11" s="422">
        <v>4084.5</v>
      </c>
      <c r="H11" s="422">
        <v>14884.360000000052</v>
      </c>
      <c r="I11" s="422">
        <v>15871.310000000018</v>
      </c>
      <c r="J11" s="422">
        <v>24832.269999999975</v>
      </c>
      <c r="L11" s="422"/>
      <c r="M11" s="361"/>
      <c r="N11" s="361"/>
      <c r="O11" s="353">
        <f>SUM(B11:M11)</f>
        <v>130280.93000000002</v>
      </c>
    </row>
    <row r="12" spans="1:17">
      <c r="A12" s="335" t="s">
        <v>240</v>
      </c>
      <c r="B12" s="422">
        <v>20608.2</v>
      </c>
      <c r="C12" s="422">
        <v>572840.61000000034</v>
      </c>
      <c r="D12" s="464">
        <v>1551379.77</v>
      </c>
      <c r="E12" s="483">
        <v>255609.95000000016</v>
      </c>
      <c r="F12" s="422">
        <v>270591.08000000031</v>
      </c>
      <c r="G12" s="422">
        <v>3152862.94</v>
      </c>
      <c r="H12" s="422">
        <v>259016.46000000241</v>
      </c>
      <c r="I12" s="422">
        <v>2804119.6600000011</v>
      </c>
      <c r="J12" s="422">
        <v>258307.39999999997</v>
      </c>
      <c r="L12" s="422"/>
      <c r="M12" s="361"/>
      <c r="N12" s="361"/>
      <c r="O12" s="353">
        <f>SUM(B12:M12)</f>
        <v>9145336.0700000059</v>
      </c>
    </row>
    <row r="13" spans="1:17">
      <c r="A13" s="335" t="s">
        <v>241</v>
      </c>
      <c r="B13" s="149">
        <v>712825.20000000123</v>
      </c>
      <c r="C13" s="422">
        <v>5807223.4299999969</v>
      </c>
      <c r="D13" s="422">
        <v>5260349.2399999844</v>
      </c>
      <c r="E13" s="483">
        <v>5015649.4300000034</v>
      </c>
      <c r="F13" s="422">
        <v>5953673.3799999626</v>
      </c>
      <c r="G13" s="422">
        <v>5249573.4499999881</v>
      </c>
      <c r="H13" s="422">
        <v>5688840.1199999265</v>
      </c>
      <c r="I13" s="422">
        <v>5654410.7400000086</v>
      </c>
      <c r="J13" s="422">
        <v>5906459.9499999862</v>
      </c>
      <c r="L13" s="422"/>
      <c r="M13" s="361"/>
      <c r="N13" s="361"/>
      <c r="O13" s="353">
        <f>SUM(B13:M13)</f>
        <v>45249004.939999864</v>
      </c>
    </row>
    <row r="14" spans="1:17">
      <c r="A14" s="335" t="s">
        <v>242</v>
      </c>
      <c r="B14" s="149">
        <v>35373.899999999994</v>
      </c>
      <c r="C14" s="422">
        <v>53973.619999999974</v>
      </c>
      <c r="D14" s="422">
        <v>14106.179999999993</v>
      </c>
      <c r="E14" s="483">
        <v>92583.35</v>
      </c>
      <c r="F14" s="422">
        <v>18332.77999999997</v>
      </c>
      <c r="G14" s="422">
        <v>2428.9000000000019</v>
      </c>
      <c r="H14" s="422">
        <v>36565.319999999876</v>
      </c>
      <c r="I14" s="422">
        <v>53572.489999999991</v>
      </c>
      <c r="J14" s="422">
        <v>91700.729999999952</v>
      </c>
      <c r="L14" s="422"/>
      <c r="M14" s="361"/>
      <c r="N14" s="361"/>
      <c r="O14" s="353">
        <f t="shared" si="0"/>
        <v>398637.26999999979</v>
      </c>
    </row>
    <row r="15" spans="1:17">
      <c r="A15" s="335" t="s">
        <v>355</v>
      </c>
      <c r="C15" s="422">
        <v>53963.680000000015</v>
      </c>
      <c r="D15" s="422">
        <v>1190324.9899999995</v>
      </c>
      <c r="E15" s="483">
        <v>23272.22</v>
      </c>
      <c r="F15" s="422">
        <v>21790.95</v>
      </c>
      <c r="G15" s="422">
        <v>1021434.15</v>
      </c>
      <c r="H15" s="422">
        <v>1264293.8099999982</v>
      </c>
      <c r="I15" s="422">
        <v>1091680.6100000008</v>
      </c>
      <c r="J15" s="422">
        <v>491903.52</v>
      </c>
      <c r="L15" s="422"/>
      <c r="M15" s="361"/>
      <c r="N15" s="361"/>
      <c r="O15" s="353">
        <f t="shared" si="0"/>
        <v>5158663.9299999978</v>
      </c>
    </row>
    <row r="16" spans="1:17">
      <c r="A16" s="335" t="s">
        <v>243</v>
      </c>
      <c r="B16" s="422">
        <v>671329.59000000032</v>
      </c>
      <c r="C16" s="422">
        <v>3624572.8899999927</v>
      </c>
      <c r="D16" s="422">
        <v>3760787.0199999954</v>
      </c>
      <c r="E16" s="483">
        <v>2595104.879999999</v>
      </c>
      <c r="F16" s="422">
        <v>5345554.039999987</v>
      </c>
      <c r="G16" s="422">
        <v>35858232.110000022</v>
      </c>
      <c r="H16" s="422">
        <v>11987693.450000037</v>
      </c>
      <c r="I16" s="422">
        <v>22938475.84000003</v>
      </c>
      <c r="J16" s="422">
        <v>14040599.609999999</v>
      </c>
      <c r="L16" s="422"/>
      <c r="M16" s="361"/>
      <c r="N16" s="361"/>
      <c r="O16" s="353">
        <f>SUM(B16:M16)</f>
        <v>100822349.43000007</v>
      </c>
    </row>
    <row r="17" spans="1:16">
      <c r="A17" s="335" t="s">
        <v>244</v>
      </c>
      <c r="B17" s="422">
        <v>25650217.609999996</v>
      </c>
      <c r="C17" s="422">
        <v>92305804.840000033</v>
      </c>
      <c r="D17" s="422">
        <v>94929490.960000023</v>
      </c>
      <c r="E17" s="483">
        <v>97328372.099999994</v>
      </c>
      <c r="F17" s="422">
        <v>97137475.499999985</v>
      </c>
      <c r="G17" s="422">
        <v>99140260.289999917</v>
      </c>
      <c r="H17" s="422">
        <v>94958353.430000007</v>
      </c>
      <c r="I17" s="422">
        <v>98057774.060000092</v>
      </c>
      <c r="J17" s="422">
        <v>119618818.76000017</v>
      </c>
      <c r="L17" s="422"/>
      <c r="M17" s="361"/>
      <c r="N17" s="361"/>
      <c r="O17" s="353">
        <f t="shared" si="0"/>
        <v>819126567.55000019</v>
      </c>
    </row>
    <row r="18" spans="1:16">
      <c r="A18" s="335" t="s">
        <v>245</v>
      </c>
      <c r="B18" s="422">
        <v>1173.3299999999992</v>
      </c>
      <c r="C18" s="422">
        <v>47183.079999999987</v>
      </c>
      <c r="D18" s="422">
        <v>44347.589999999975</v>
      </c>
      <c r="E18" s="483">
        <v>29761.509999999973</v>
      </c>
      <c r="F18" s="422">
        <v>43824.189999999966</v>
      </c>
      <c r="G18" s="422">
        <v>52098.970000000016</v>
      </c>
      <c r="H18" s="422">
        <v>40956.409999999865</v>
      </c>
      <c r="I18" s="422">
        <v>51611.399999999951</v>
      </c>
      <c r="J18" s="422">
        <v>36795.470000000008</v>
      </c>
      <c r="L18" s="422"/>
      <c r="M18" s="361"/>
      <c r="N18" s="361"/>
      <c r="O18" s="353">
        <f>SUM(B18:M18)</f>
        <v>347751.94999999978</v>
      </c>
    </row>
    <row r="19" spans="1:16">
      <c r="A19" s="335" t="s">
        <v>246</v>
      </c>
      <c r="B19" s="422"/>
      <c r="C19" s="422">
        <v>202746.82</v>
      </c>
      <c r="D19" s="422">
        <v>3822836.1</v>
      </c>
      <c r="E19" s="483">
        <v>5688067.2000000002</v>
      </c>
      <c r="F19" s="422">
        <v>3200472.5799999991</v>
      </c>
      <c r="G19" s="422">
        <v>6355167.7000000002</v>
      </c>
      <c r="H19" s="422">
        <v>3803562.2</v>
      </c>
      <c r="I19" s="422">
        <v>4632103.3899999978</v>
      </c>
      <c r="J19" s="422">
        <v>3971497.3899999997</v>
      </c>
      <c r="L19" s="422"/>
      <c r="M19" s="361"/>
      <c r="N19" s="361"/>
      <c r="O19" s="353">
        <f t="shared" si="0"/>
        <v>31676453.379999995</v>
      </c>
    </row>
    <row r="20" spans="1:16">
      <c r="A20" s="335" t="s">
        <v>247</v>
      </c>
      <c r="B20" s="352"/>
      <c r="C20" s="352"/>
      <c r="D20" s="352"/>
      <c r="E20" s="352"/>
      <c r="F20" s="352"/>
      <c r="G20" s="352"/>
      <c r="H20" s="352"/>
      <c r="I20" s="352"/>
      <c r="J20" s="352">
        <v>-1.2665987014770508E-7</v>
      </c>
      <c r="K20" s="352"/>
      <c r="L20" s="352"/>
      <c r="M20" s="361"/>
      <c r="N20" s="361"/>
      <c r="O20" s="353">
        <f t="shared" si="0"/>
        <v>-1.2665987014770508E-7</v>
      </c>
    </row>
    <row r="21" spans="1:16">
      <c r="B21" s="152"/>
      <c r="C21" s="152"/>
      <c r="D21" s="152"/>
      <c r="E21" s="152"/>
      <c r="F21" s="152"/>
      <c r="G21" s="152"/>
      <c r="H21" s="152"/>
      <c r="I21" s="152"/>
      <c r="J21" s="152"/>
      <c r="K21" s="152"/>
      <c r="L21" s="152"/>
      <c r="M21" s="152"/>
      <c r="N21" s="152"/>
      <c r="O21" s="351"/>
    </row>
    <row r="22" spans="1:16" ht="15.9" thickBot="1">
      <c r="A22" s="336" t="s">
        <v>92</v>
      </c>
      <c r="B22" s="493">
        <f t="shared" ref="B22:H22" si="1">SUM(B8:B21)</f>
        <v>86215898.409999877</v>
      </c>
      <c r="C22" s="492">
        <f t="shared" si="1"/>
        <v>171660206.44000009</v>
      </c>
      <c r="D22" s="492">
        <f t="shared" si="1"/>
        <v>184944498.62000021</v>
      </c>
      <c r="E22" s="492">
        <f t="shared" si="1"/>
        <v>183130384.35999939</v>
      </c>
      <c r="F22" s="492">
        <f t="shared" si="1"/>
        <v>187608088.69000003</v>
      </c>
      <c r="G22" s="492">
        <f t="shared" si="1"/>
        <v>222182003.90000013</v>
      </c>
      <c r="H22" s="492">
        <f t="shared" si="1"/>
        <v>189667290.72000059</v>
      </c>
      <c r="I22" s="493">
        <f>SUM(I8:I20)</f>
        <v>211696223.41000009</v>
      </c>
      <c r="J22" s="492">
        <f>SUM(J8:J21)</f>
        <v>216864122.0699999</v>
      </c>
      <c r="K22" s="492">
        <f>SUM(K8:K21)</f>
        <v>0</v>
      </c>
      <c r="L22" s="492">
        <f>SUM(L8:L20)</f>
        <v>0</v>
      </c>
      <c r="M22" s="492">
        <f t="shared" ref="M22:O22" si="2">SUM(M8:M20)</f>
        <v>0</v>
      </c>
      <c r="N22" s="492"/>
      <c r="O22" s="493">
        <f t="shared" si="2"/>
        <v>1653968716.6200001</v>
      </c>
      <c r="P22" s="356"/>
    </row>
    <row r="23" spans="1:16" ht="15.9" hidden="1" thickTop="1">
      <c r="O23" s="423">
        <f>'Schedule 1'!J60</f>
        <v>1653968716.619983</v>
      </c>
    </row>
    <row r="24" spans="1:16" hidden="1">
      <c r="O24" s="423">
        <f>O23-O22</f>
        <v>-1.71661376953125E-5</v>
      </c>
    </row>
    <row r="25" spans="1:16" ht="15.9"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3"/>
  <sheetViews>
    <sheetView zoomScale="80" zoomScaleNormal="80" zoomScaleSheetLayoutView="70" workbookViewId="0">
      <pane ySplit="6" topLeftCell="A44" activePane="bottomLeft" state="frozen"/>
      <selection activeCell="D38" sqref="D38"/>
      <selection pane="bottomLeft" activeCell="J1" sqref="J1:J1048576"/>
    </sheetView>
  </sheetViews>
  <sheetFormatPr defaultColWidth="9.15234375" defaultRowHeight="15.45"/>
  <cols>
    <col min="1" max="1" width="73.84375" style="1" bestFit="1" customWidth="1"/>
    <col min="2" max="2" width="14.84375" style="2" bestFit="1" customWidth="1"/>
    <col min="3" max="3" width="20.15234375" style="13" bestFit="1" customWidth="1"/>
    <col min="4" max="4" width="19.69140625" style="14" bestFit="1" customWidth="1"/>
    <col min="5" max="5" width="18.23046875" style="14" bestFit="1" customWidth="1"/>
    <col min="6" max="6" width="18.69140625" style="14" bestFit="1" customWidth="1"/>
    <col min="7" max="7" width="19.61328125" style="14" customWidth="1"/>
    <col min="8" max="8" width="19.15234375" style="14" customWidth="1"/>
    <col min="9" max="9" width="19.3828125" style="14" customWidth="1"/>
    <col min="10" max="10" width="22" style="1" customWidth="1"/>
    <col min="11" max="11" width="13.69140625" style="1" bestFit="1" customWidth="1"/>
    <col min="12" max="16384" width="9.15234375" style="1"/>
  </cols>
  <sheetData>
    <row r="1" spans="1:12" s="4" customFormat="1" ht="15">
      <c r="A1" s="147" t="s">
        <v>3</v>
      </c>
      <c r="B1" s="147"/>
      <c r="C1" s="147"/>
      <c r="D1" s="147"/>
      <c r="E1" s="147"/>
      <c r="F1" s="147"/>
      <c r="G1" s="147"/>
      <c r="H1" s="147"/>
      <c r="I1" s="147"/>
    </row>
    <row r="2" spans="1:12" ht="15">
      <c r="A2" s="148" t="s">
        <v>558</v>
      </c>
      <c r="B2" s="148"/>
      <c r="C2" s="148"/>
      <c r="D2" s="148"/>
      <c r="E2" s="148"/>
      <c r="F2" s="148"/>
      <c r="G2" s="148"/>
      <c r="H2" s="148"/>
      <c r="I2" s="148"/>
    </row>
    <row r="3" spans="1:12" ht="15">
      <c r="A3" s="148" t="str">
        <f>'Schedule 1'!A3:L3</f>
        <v>Data Through May 31, 2024</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52655659</v>
      </c>
      <c r="E8" s="465">
        <v>42573501</v>
      </c>
      <c r="F8" s="167">
        <v>10082158</v>
      </c>
      <c r="G8" s="167">
        <v>1434549145</v>
      </c>
      <c r="H8" s="167">
        <v>1502503916</v>
      </c>
      <c r="I8" s="167">
        <f>G8-H8</f>
        <v>-67954771</v>
      </c>
      <c r="J8" s="168"/>
      <c r="K8" s="363"/>
      <c r="L8" s="363"/>
    </row>
    <row r="9" spans="1:12" s="15" customFormat="1">
      <c r="A9" s="165" t="s">
        <v>54</v>
      </c>
      <c r="B9" s="166" t="s">
        <v>55</v>
      </c>
      <c r="C9" s="167">
        <v>16034929</v>
      </c>
      <c r="D9" s="167">
        <f>E9+F9</f>
        <v>2022722</v>
      </c>
      <c r="E9" s="465">
        <v>1478340</v>
      </c>
      <c r="F9" s="167">
        <v>544382</v>
      </c>
      <c r="G9" s="167">
        <v>18057651</v>
      </c>
      <c r="H9" s="167">
        <v>18057651</v>
      </c>
      <c r="I9" s="167">
        <f>G9-H9</f>
        <v>0</v>
      </c>
      <c r="J9" s="168"/>
      <c r="K9" s="363"/>
      <c r="L9" s="363"/>
    </row>
    <row r="10" spans="1:12" s="15" customFormat="1">
      <c r="A10" s="165" t="s">
        <v>56</v>
      </c>
      <c r="B10" s="166" t="s">
        <v>57</v>
      </c>
      <c r="C10" s="167">
        <v>0</v>
      </c>
      <c r="D10" s="167">
        <f>E10+F10</f>
        <v>0</v>
      </c>
      <c r="E10" s="465">
        <v>0</v>
      </c>
      <c r="F10" s="167">
        <v>0</v>
      </c>
      <c r="G10" s="167">
        <v>0</v>
      </c>
      <c r="H10" s="167">
        <v>0</v>
      </c>
      <c r="I10" s="167">
        <f>G10-H10</f>
        <v>0</v>
      </c>
      <c r="J10" s="168"/>
      <c r="K10" s="363"/>
      <c r="L10" s="363"/>
    </row>
    <row r="11" spans="1:12" s="15" customFormat="1">
      <c r="A11" s="165" t="s">
        <v>117</v>
      </c>
      <c r="B11" s="169" t="s">
        <v>124</v>
      </c>
      <c r="C11" s="167">
        <v>149540180</v>
      </c>
      <c r="D11" s="167">
        <f>E11+F11</f>
        <v>0</v>
      </c>
      <c r="E11" s="465">
        <v>0</v>
      </c>
      <c r="F11" s="167">
        <v>0</v>
      </c>
      <c r="G11" s="167">
        <v>149540180</v>
      </c>
      <c r="H11" s="167">
        <v>144165561</v>
      </c>
      <c r="I11" s="167">
        <f>G11-H11</f>
        <v>5374619</v>
      </c>
      <c r="J11" s="168"/>
      <c r="K11" s="363"/>
      <c r="L11" s="363"/>
    </row>
    <row r="12" spans="1:12" s="15" customFormat="1" ht="11.25" customHeight="1">
      <c r="A12" s="165"/>
      <c r="B12" s="169"/>
      <c r="C12" s="167"/>
      <c r="D12" s="167"/>
      <c r="E12" s="465"/>
      <c r="F12" s="167"/>
      <c r="G12" s="167"/>
      <c r="H12" s="167"/>
      <c r="I12" s="167"/>
      <c r="J12" s="168"/>
      <c r="L12" s="363"/>
    </row>
    <row r="13" spans="1:12" s="15" customFormat="1">
      <c r="A13" s="170" t="s">
        <v>58</v>
      </c>
      <c r="B13" s="171"/>
      <c r="C13" s="172">
        <f t="shared" ref="C13:H13" si="0">SUM(C8:C11)</f>
        <v>1547468595</v>
      </c>
      <c r="D13" s="172">
        <f>SUM(D8:D12)</f>
        <v>54678381</v>
      </c>
      <c r="E13" s="466">
        <v>44051841</v>
      </c>
      <c r="F13" s="172">
        <f>SUM(F8:F11)</f>
        <v>10626540</v>
      </c>
      <c r="G13" s="172">
        <f t="shared" si="0"/>
        <v>1602146976</v>
      </c>
      <c r="H13" s="172">
        <f t="shared" si="0"/>
        <v>1664727128</v>
      </c>
      <c r="I13" s="172">
        <f>SUM(I8:I11)</f>
        <v>-62580152</v>
      </c>
      <c r="J13" s="168"/>
      <c r="L13" s="363"/>
    </row>
    <row r="14" spans="1:12" s="15" customFormat="1" ht="12" customHeight="1">
      <c r="A14" s="173"/>
      <c r="B14" s="174"/>
      <c r="C14" s="175"/>
      <c r="D14" s="175"/>
      <c r="E14" s="467"/>
      <c r="F14" s="175"/>
      <c r="G14" s="175"/>
      <c r="H14" s="175"/>
      <c r="I14" s="175"/>
      <c r="J14" s="168"/>
      <c r="L14" s="363"/>
    </row>
    <row r="15" spans="1:12" s="15" customFormat="1">
      <c r="A15" s="176" t="s">
        <v>59</v>
      </c>
      <c r="B15" s="177" t="s">
        <v>60</v>
      </c>
      <c r="C15" s="167">
        <v>4285000</v>
      </c>
      <c r="D15" s="167">
        <f>E15+F15</f>
        <v>0</v>
      </c>
      <c r="E15" s="465">
        <v>0</v>
      </c>
      <c r="F15" s="167">
        <v>0</v>
      </c>
      <c r="G15" s="167">
        <v>4285000</v>
      </c>
      <c r="H15" s="167">
        <v>4285000</v>
      </c>
      <c r="I15" s="167">
        <f>G15-H15</f>
        <v>0</v>
      </c>
      <c r="J15" s="168"/>
      <c r="L15" s="363"/>
    </row>
    <row r="16" spans="1:12" s="15" customFormat="1" ht="12.75" customHeight="1">
      <c r="A16" s="176"/>
      <c r="B16" s="177"/>
      <c r="C16" s="167"/>
      <c r="D16" s="167"/>
      <c r="E16" s="465"/>
      <c r="F16" s="167"/>
      <c r="G16" s="167"/>
      <c r="H16" s="167"/>
      <c r="I16" s="167"/>
      <c r="J16" s="168"/>
      <c r="L16" s="363"/>
    </row>
    <row r="17" spans="1:12" s="15" customFormat="1">
      <c r="A17" s="170" t="s">
        <v>61</v>
      </c>
      <c r="B17" s="171"/>
      <c r="C17" s="172">
        <f t="shared" ref="C17:I17" si="1">SUM(C15:C15)</f>
        <v>4285000</v>
      </c>
      <c r="D17" s="172">
        <f>SUM(D15:D16)</f>
        <v>0</v>
      </c>
      <c r="E17" s="466">
        <v>0</v>
      </c>
      <c r="F17" s="172">
        <f t="shared" si="1"/>
        <v>0</v>
      </c>
      <c r="G17" s="172">
        <f>SUM(G15:G15)</f>
        <v>4285000</v>
      </c>
      <c r="H17" s="172">
        <f t="shared" si="1"/>
        <v>4285000</v>
      </c>
      <c r="I17" s="172">
        <f t="shared" si="1"/>
        <v>0</v>
      </c>
      <c r="J17" s="168"/>
      <c r="L17" s="363"/>
    </row>
    <row r="18" spans="1:12" s="18" customFormat="1">
      <c r="A18" s="173"/>
      <c r="B18" s="174"/>
      <c r="C18" s="175"/>
      <c r="D18" s="175"/>
      <c r="E18" s="467"/>
      <c r="F18" s="175"/>
      <c r="G18" s="175"/>
      <c r="H18" s="175"/>
      <c r="I18" s="175"/>
      <c r="J18" s="168"/>
      <c r="K18" s="15"/>
      <c r="L18" s="363"/>
    </row>
    <row r="19" spans="1:12" s="15" customFormat="1">
      <c r="A19" s="170" t="s">
        <v>37</v>
      </c>
      <c r="B19" s="178"/>
      <c r="C19" s="172">
        <f t="shared" ref="C19:I19" si="2">SUM(C17,C13)</f>
        <v>1551753595</v>
      </c>
      <c r="D19" s="172">
        <f t="shared" si="2"/>
        <v>54678381</v>
      </c>
      <c r="E19" s="466">
        <v>44051841</v>
      </c>
      <c r="F19" s="172">
        <f t="shared" si="2"/>
        <v>10626540</v>
      </c>
      <c r="G19" s="172">
        <f t="shared" si="2"/>
        <v>1606431976</v>
      </c>
      <c r="H19" s="172">
        <f t="shared" si="2"/>
        <v>1669012128</v>
      </c>
      <c r="I19" s="172">
        <f t="shared" si="2"/>
        <v>-62580152</v>
      </c>
      <c r="J19" s="168"/>
      <c r="L19" s="363"/>
    </row>
    <row r="20" spans="1:12" s="15" customFormat="1">
      <c r="A20" s="173"/>
      <c r="B20" s="179"/>
      <c r="C20" s="175"/>
      <c r="D20" s="175"/>
      <c r="E20" s="467"/>
      <c r="F20" s="175"/>
      <c r="G20" s="175"/>
      <c r="H20" s="175"/>
      <c r="I20" s="175"/>
      <c r="J20" s="168"/>
      <c r="L20" s="363"/>
    </row>
    <row r="21" spans="1:12" s="15" customFormat="1">
      <c r="A21" s="180" t="s">
        <v>62</v>
      </c>
      <c r="B21" s="181" t="s">
        <v>119</v>
      </c>
      <c r="C21" s="167">
        <v>32456682</v>
      </c>
      <c r="D21" s="167">
        <f t="shared" ref="D21:D54" si="3">E21+F21</f>
        <v>0</v>
      </c>
      <c r="E21" s="465">
        <v>0</v>
      </c>
      <c r="F21" s="167">
        <v>0</v>
      </c>
      <c r="G21" s="167">
        <v>32456682</v>
      </c>
      <c r="H21" s="167">
        <v>32456682</v>
      </c>
      <c r="I21" s="167">
        <f t="shared" ref="I21:I54" si="4">G21-H21</f>
        <v>0</v>
      </c>
      <c r="J21" s="168"/>
      <c r="K21" s="363"/>
      <c r="L21" s="363"/>
    </row>
    <row r="22" spans="1:12" s="15" customFormat="1">
      <c r="A22" s="180" t="s">
        <v>120</v>
      </c>
      <c r="B22" s="182" t="s">
        <v>118</v>
      </c>
      <c r="C22" s="167">
        <v>1716677</v>
      </c>
      <c r="D22" s="167">
        <f t="shared" si="3"/>
        <v>-71395</v>
      </c>
      <c r="E22" s="465">
        <v>0</v>
      </c>
      <c r="F22" s="167">
        <v>-71395</v>
      </c>
      <c r="G22" s="167">
        <v>1645282</v>
      </c>
      <c r="H22" s="167">
        <v>1645282</v>
      </c>
      <c r="I22" s="167">
        <f t="shared" si="4"/>
        <v>0</v>
      </c>
      <c r="J22" s="168"/>
      <c r="K22" s="363"/>
      <c r="L22" s="363"/>
    </row>
    <row r="23" spans="1:12" s="15" customFormat="1">
      <c r="A23" s="180" t="s">
        <v>360</v>
      </c>
      <c r="B23" s="182" t="s">
        <v>359</v>
      </c>
      <c r="C23" s="167"/>
      <c r="D23" s="167">
        <f t="shared" si="3"/>
        <v>1832076</v>
      </c>
      <c r="E23" s="465">
        <v>1832076</v>
      </c>
      <c r="F23" s="167">
        <v>0</v>
      </c>
      <c r="G23" s="167">
        <v>1832076</v>
      </c>
      <c r="H23" s="167">
        <v>1832076</v>
      </c>
      <c r="I23" s="167">
        <f t="shared" si="4"/>
        <v>0</v>
      </c>
      <c r="J23" s="168"/>
      <c r="K23" s="363"/>
      <c r="L23" s="363"/>
    </row>
    <row r="24" spans="1:12" s="15" customFormat="1">
      <c r="A24" s="180" t="s">
        <v>375</v>
      </c>
      <c r="B24" s="182" t="s">
        <v>376</v>
      </c>
      <c r="C24" s="167"/>
      <c r="D24" s="167">
        <f t="shared" si="3"/>
        <v>0</v>
      </c>
      <c r="E24" s="465">
        <v>0</v>
      </c>
      <c r="F24" s="167">
        <v>0</v>
      </c>
      <c r="G24" s="167">
        <v>0</v>
      </c>
      <c r="H24" s="167">
        <v>0</v>
      </c>
      <c r="I24" s="167">
        <f>G24-H24</f>
        <v>0</v>
      </c>
      <c r="J24" s="168"/>
      <c r="K24" s="363"/>
      <c r="L24" s="363"/>
    </row>
    <row r="25" spans="1:12" s="15" customFormat="1">
      <c r="A25" s="180" t="s">
        <v>433</v>
      </c>
      <c r="B25" s="182" t="s">
        <v>432</v>
      </c>
      <c r="C25" s="167">
        <v>20000000</v>
      </c>
      <c r="D25" s="167">
        <f t="shared" si="3"/>
        <v>14757797</v>
      </c>
      <c r="E25" s="465">
        <v>11851783</v>
      </c>
      <c r="F25" s="167">
        <v>2906014</v>
      </c>
      <c r="G25" s="167">
        <v>34757797</v>
      </c>
      <c r="H25" s="167">
        <v>34757797</v>
      </c>
      <c r="I25" s="167">
        <f>G25-H25</f>
        <v>0</v>
      </c>
      <c r="J25" s="168"/>
      <c r="K25" s="363"/>
      <c r="L25" s="363"/>
    </row>
    <row r="26" spans="1:12" s="15" customFormat="1">
      <c r="A26" s="183" t="s">
        <v>63</v>
      </c>
      <c r="B26" s="184" t="s">
        <v>414</v>
      </c>
      <c r="C26" s="167">
        <v>323773662</v>
      </c>
      <c r="D26" s="167">
        <f t="shared" si="3"/>
        <v>0</v>
      </c>
      <c r="E26" s="465">
        <v>0</v>
      </c>
      <c r="F26" s="167">
        <v>0</v>
      </c>
      <c r="G26" s="167">
        <v>323773662</v>
      </c>
      <c r="H26" s="167">
        <v>302821248</v>
      </c>
      <c r="I26" s="167">
        <f>G26-H26</f>
        <v>20952414</v>
      </c>
      <c r="J26" s="168"/>
      <c r="K26" s="363"/>
      <c r="L26" s="363"/>
    </row>
    <row r="27" spans="1:12" s="15" customFormat="1">
      <c r="A27" s="183" t="s">
        <v>488</v>
      </c>
      <c r="B27" s="184" t="s">
        <v>487</v>
      </c>
      <c r="C27" s="167"/>
      <c r="D27" s="167">
        <f t="shared" si="3"/>
        <v>0</v>
      </c>
      <c r="E27" s="465">
        <v>0</v>
      </c>
      <c r="F27" s="167">
        <v>0</v>
      </c>
      <c r="G27" s="167">
        <v>0</v>
      </c>
      <c r="H27" s="167">
        <v>0</v>
      </c>
      <c r="I27" s="167">
        <f>G27-H27</f>
        <v>0</v>
      </c>
      <c r="J27" s="168"/>
      <c r="K27" s="363"/>
      <c r="L27" s="363"/>
    </row>
    <row r="28" spans="1:12" s="15" customFormat="1">
      <c r="A28" s="183" t="s">
        <v>65</v>
      </c>
      <c r="B28" s="184" t="s">
        <v>415</v>
      </c>
      <c r="C28" s="167"/>
      <c r="D28" s="167">
        <f t="shared" si="3"/>
        <v>0</v>
      </c>
      <c r="E28" s="465">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5">
        <v>0</v>
      </c>
      <c r="F29" s="167">
        <v>0</v>
      </c>
      <c r="G29" s="167">
        <v>29528397</v>
      </c>
      <c r="H29" s="167">
        <v>29528397</v>
      </c>
      <c r="I29" s="167">
        <f t="shared" si="4"/>
        <v>0</v>
      </c>
      <c r="J29" s="168"/>
      <c r="K29" s="363"/>
      <c r="L29" s="363"/>
    </row>
    <row r="30" spans="1:12" s="15" customFormat="1">
      <c r="A30" s="185" t="s">
        <v>67</v>
      </c>
      <c r="B30" s="184" t="s">
        <v>417</v>
      </c>
      <c r="C30" s="167">
        <v>5418638</v>
      </c>
      <c r="D30" s="167">
        <f t="shared" si="3"/>
        <v>2110111</v>
      </c>
      <c r="E30" s="465">
        <v>2102342</v>
      </c>
      <c r="F30" s="167">
        <v>7769</v>
      </c>
      <c r="G30" s="167">
        <v>7528749</v>
      </c>
      <c r="H30" s="167">
        <v>7528749</v>
      </c>
      <c r="I30" s="167">
        <f t="shared" si="4"/>
        <v>0</v>
      </c>
      <c r="J30" s="168"/>
      <c r="K30" s="363"/>
      <c r="L30" s="363"/>
    </row>
    <row r="31" spans="1:12" s="15" customFormat="1">
      <c r="A31" s="185" t="s">
        <v>68</v>
      </c>
      <c r="B31" s="184" t="s">
        <v>418</v>
      </c>
      <c r="C31" s="167">
        <v>2587734</v>
      </c>
      <c r="D31" s="167">
        <f t="shared" si="3"/>
        <v>631346</v>
      </c>
      <c r="E31" s="465">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5">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5">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5">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5">
        <v>0</v>
      </c>
      <c r="F35" s="167">
        <v>0</v>
      </c>
      <c r="G35" s="167">
        <v>0</v>
      </c>
      <c r="H35" s="167">
        <v>0</v>
      </c>
      <c r="I35" s="167">
        <f t="shared" ref="I35" si="6">G35-H35</f>
        <v>0</v>
      </c>
      <c r="J35" s="168"/>
      <c r="K35" s="363"/>
      <c r="L35" s="363"/>
    </row>
    <row r="36" spans="1:12" s="15" customFormat="1">
      <c r="A36" s="185" t="s">
        <v>115</v>
      </c>
      <c r="B36" s="184" t="s">
        <v>113</v>
      </c>
      <c r="C36" s="167">
        <v>1022577</v>
      </c>
      <c r="D36" s="167">
        <f t="shared" si="3"/>
        <v>237732</v>
      </c>
      <c r="E36" s="423">
        <v>206967</v>
      </c>
      <c r="F36" s="167">
        <v>30765</v>
      </c>
      <c r="G36" s="167">
        <v>1260309</v>
      </c>
      <c r="H36" s="167">
        <v>1255451</v>
      </c>
      <c r="I36" s="167">
        <f t="shared" si="4"/>
        <v>4858</v>
      </c>
      <c r="J36" s="168"/>
      <c r="K36" s="363"/>
      <c r="L36" s="363"/>
    </row>
    <row r="37" spans="1:12" s="15" customFormat="1">
      <c r="A37" s="185" t="s">
        <v>116</v>
      </c>
      <c r="B37" s="184" t="s">
        <v>114</v>
      </c>
      <c r="C37" s="167">
        <v>13566192</v>
      </c>
      <c r="D37" s="167">
        <f t="shared" si="3"/>
        <v>120186</v>
      </c>
      <c r="E37" s="423">
        <v>120186</v>
      </c>
      <c r="F37" s="167">
        <v>0</v>
      </c>
      <c r="G37" s="167">
        <v>13686378</v>
      </c>
      <c r="H37" s="167">
        <v>12461468</v>
      </c>
      <c r="I37" s="167">
        <f t="shared" si="4"/>
        <v>1224910</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-12592269</v>
      </c>
      <c r="E39" s="423">
        <v>2413716</v>
      </c>
      <c r="F39" s="167">
        <v>-15005985</v>
      </c>
      <c r="G39" s="167">
        <v>96062640</v>
      </c>
      <c r="H39" s="167">
        <v>93565550</v>
      </c>
      <c r="I39" s="167">
        <f t="shared" si="4"/>
        <v>2497090</v>
      </c>
      <c r="J39" s="168"/>
      <c r="K39" s="363"/>
      <c r="L39" s="363"/>
    </row>
    <row r="40" spans="1:12" s="15" customFormat="1">
      <c r="A40" s="185" t="s">
        <v>75</v>
      </c>
      <c r="B40" s="186" t="s">
        <v>76</v>
      </c>
      <c r="C40" s="167">
        <v>61474774</v>
      </c>
      <c r="D40" s="167">
        <f t="shared" si="3"/>
        <v>323415</v>
      </c>
      <c r="E40" s="423">
        <v>323415</v>
      </c>
      <c r="F40" s="167">
        <v>0</v>
      </c>
      <c r="G40" s="167">
        <v>61798189</v>
      </c>
      <c r="H40" s="167">
        <v>58543801</v>
      </c>
      <c r="I40" s="167">
        <f t="shared" si="4"/>
        <v>3254388</v>
      </c>
      <c r="J40" s="168"/>
      <c r="K40" s="363"/>
      <c r="L40" s="363"/>
    </row>
    <row r="41" spans="1:12" s="15" customFormat="1">
      <c r="A41" s="185" t="s">
        <v>131</v>
      </c>
      <c r="B41" s="186" t="s">
        <v>132</v>
      </c>
      <c r="C41" s="167">
        <v>8449424</v>
      </c>
      <c r="D41" s="167">
        <f t="shared" si="3"/>
        <v>-428084</v>
      </c>
      <c r="E41" s="423">
        <v>-573198</v>
      </c>
      <c r="F41" s="167">
        <v>145114</v>
      </c>
      <c r="G41" s="167">
        <v>8021340</v>
      </c>
      <c r="H41" s="167">
        <v>8021340</v>
      </c>
      <c r="I41" s="167">
        <f t="shared" si="4"/>
        <v>0</v>
      </c>
      <c r="J41" s="168"/>
      <c r="K41" s="363"/>
      <c r="L41" s="363"/>
    </row>
    <row r="42" spans="1:12" s="15" customFormat="1">
      <c r="A42" s="185" t="s">
        <v>77</v>
      </c>
      <c r="B42" s="383" t="s">
        <v>78</v>
      </c>
      <c r="C42" s="167">
        <v>12569648</v>
      </c>
      <c r="D42" s="167">
        <f t="shared" si="3"/>
        <v>987129</v>
      </c>
      <c r="E42" s="423">
        <v>651746</v>
      </c>
      <c r="F42" s="167">
        <v>335383</v>
      </c>
      <c r="G42" s="167">
        <v>13556777</v>
      </c>
      <c r="H42" s="167">
        <v>13330573</v>
      </c>
      <c r="I42" s="167">
        <f t="shared" si="4"/>
        <v>226204</v>
      </c>
      <c r="J42" s="168"/>
      <c r="K42" s="363"/>
      <c r="L42" s="363"/>
    </row>
    <row r="43" spans="1:12" s="15" customFormat="1">
      <c r="A43" s="185" t="s">
        <v>79</v>
      </c>
      <c r="B43" s="383" t="s">
        <v>80</v>
      </c>
      <c r="C43" s="167">
        <v>155605389</v>
      </c>
      <c r="D43" s="167">
        <f t="shared" si="3"/>
        <v>1459914</v>
      </c>
      <c r="E43" s="423">
        <v>1459914</v>
      </c>
      <c r="F43" s="167">
        <v>0</v>
      </c>
      <c r="G43" s="167">
        <v>157065303</v>
      </c>
      <c r="H43" s="167">
        <v>151728759</v>
      </c>
      <c r="I43" s="167">
        <f t="shared" si="4"/>
        <v>5336544</v>
      </c>
      <c r="J43" s="168"/>
      <c r="K43" s="363"/>
      <c r="L43" s="363"/>
    </row>
    <row r="44" spans="1:12" s="15" customFormat="1">
      <c r="A44" s="180" t="s">
        <v>133</v>
      </c>
      <c r="B44" s="181" t="s">
        <v>134</v>
      </c>
      <c r="C44" s="167">
        <v>33840</v>
      </c>
      <c r="D44" s="167">
        <f t="shared" si="3"/>
        <v>10758</v>
      </c>
      <c r="E44" s="465">
        <v>9025</v>
      </c>
      <c r="F44" s="167">
        <v>1733</v>
      </c>
      <c r="G44" s="167">
        <v>44598</v>
      </c>
      <c r="H44" s="167">
        <v>44598</v>
      </c>
      <c r="I44" s="167">
        <f t="shared" si="4"/>
        <v>0</v>
      </c>
      <c r="J44" s="168"/>
      <c r="K44" s="363"/>
      <c r="L44" s="363"/>
    </row>
    <row r="45" spans="1:12" s="15" customFormat="1">
      <c r="A45" s="180" t="s">
        <v>81</v>
      </c>
      <c r="B45" s="182" t="s">
        <v>423</v>
      </c>
      <c r="C45" s="167">
        <v>28983072</v>
      </c>
      <c r="D45" s="167">
        <f t="shared" si="3"/>
        <v>0</v>
      </c>
      <c r="E45" s="465">
        <v>0</v>
      </c>
      <c r="F45" s="167">
        <v>0</v>
      </c>
      <c r="G45" s="167">
        <v>28983072</v>
      </c>
      <c r="H45" s="167">
        <v>28983072</v>
      </c>
      <c r="I45" s="167">
        <f t="shared" si="4"/>
        <v>0</v>
      </c>
      <c r="J45" s="168"/>
      <c r="K45" s="363"/>
      <c r="L45" s="363"/>
    </row>
    <row r="46" spans="1:12" s="15" customFormat="1">
      <c r="A46" s="180" t="s">
        <v>82</v>
      </c>
      <c r="B46" s="187" t="s">
        <v>424</v>
      </c>
      <c r="C46" s="167">
        <v>7048155</v>
      </c>
      <c r="D46" s="167">
        <f t="shared" si="3"/>
        <v>811545</v>
      </c>
      <c r="E46" s="465">
        <v>811545</v>
      </c>
      <c r="F46" s="167">
        <v>0</v>
      </c>
      <c r="G46" s="167">
        <v>7859700</v>
      </c>
      <c r="H46" s="167">
        <v>7859700</v>
      </c>
      <c r="I46" s="167">
        <f t="shared" si="4"/>
        <v>0</v>
      </c>
      <c r="J46" s="168"/>
      <c r="K46" s="363"/>
      <c r="L46" s="363"/>
    </row>
    <row r="47" spans="1:12" s="15" customFormat="1">
      <c r="A47" s="180" t="s">
        <v>486</v>
      </c>
      <c r="B47" s="187" t="s">
        <v>485</v>
      </c>
      <c r="C47" s="167">
        <v>1737336</v>
      </c>
      <c r="D47" s="167">
        <f t="shared" si="3"/>
        <v>3698337</v>
      </c>
      <c r="E47" s="465">
        <v>3698337</v>
      </c>
      <c r="F47" s="167">
        <v>0</v>
      </c>
      <c r="G47" s="167">
        <v>5435673</v>
      </c>
      <c r="H47" s="167">
        <v>5435673</v>
      </c>
      <c r="I47" s="167">
        <f t="shared" ref="I47:I49" si="7">G47-H47</f>
        <v>0</v>
      </c>
      <c r="J47" s="168"/>
      <c r="K47" s="363"/>
      <c r="L47" s="363"/>
    </row>
    <row r="48" spans="1:12" s="528" customFormat="1">
      <c r="A48" s="526" t="s">
        <v>83</v>
      </c>
      <c r="B48" s="527" t="s">
        <v>425</v>
      </c>
      <c r="C48" s="167">
        <v>7897693</v>
      </c>
      <c r="D48" s="167">
        <f t="shared" si="3"/>
        <v>0</v>
      </c>
      <c r="E48" s="167">
        <v>0</v>
      </c>
      <c r="F48" s="167">
        <v>0</v>
      </c>
      <c r="G48" s="167">
        <v>7897693</v>
      </c>
      <c r="H48" s="167">
        <v>7897693</v>
      </c>
      <c r="I48" s="167">
        <f t="shared" si="7"/>
        <v>0</v>
      </c>
      <c r="J48" s="168"/>
    </row>
    <row r="49" spans="1:12" s="15" customFormat="1">
      <c r="A49" s="180" t="s">
        <v>661</v>
      </c>
      <c r="B49" s="181" t="s">
        <v>662</v>
      </c>
      <c r="C49" s="167"/>
      <c r="D49" s="167">
        <f t="shared" si="3"/>
        <v>941261</v>
      </c>
      <c r="E49" s="167">
        <v>941261</v>
      </c>
      <c r="F49" s="167">
        <v>0</v>
      </c>
      <c r="G49" s="167">
        <v>941261</v>
      </c>
      <c r="H49" s="167">
        <v>941261</v>
      </c>
      <c r="I49" s="167">
        <f t="shared" si="7"/>
        <v>0</v>
      </c>
      <c r="J49" s="168"/>
      <c r="K49" s="363"/>
      <c r="L49" s="363"/>
    </row>
    <row r="50" spans="1:12" s="15" customFormat="1">
      <c r="A50" s="180" t="s">
        <v>140</v>
      </c>
      <c r="B50" s="181" t="s">
        <v>426</v>
      </c>
      <c r="C50" s="167"/>
      <c r="D50" s="167">
        <f t="shared" si="3"/>
        <v>0</v>
      </c>
      <c r="E50" s="465">
        <v>0</v>
      </c>
      <c r="F50" s="167">
        <v>0</v>
      </c>
      <c r="G50" s="167">
        <v>0</v>
      </c>
      <c r="H50" s="167">
        <v>0</v>
      </c>
      <c r="I50" s="167">
        <f t="shared" si="4"/>
        <v>0</v>
      </c>
      <c r="J50" s="168"/>
      <c r="K50" s="363"/>
      <c r="L50" s="363"/>
    </row>
    <row r="51" spans="1:12" s="15" customFormat="1">
      <c r="A51" s="180" t="s">
        <v>142</v>
      </c>
      <c r="B51" s="181" t="s">
        <v>427</v>
      </c>
      <c r="C51" s="167"/>
      <c r="D51" s="167">
        <f t="shared" si="3"/>
        <v>0</v>
      </c>
      <c r="E51" s="465">
        <v>0</v>
      </c>
      <c r="F51" s="167">
        <v>0</v>
      </c>
      <c r="G51" s="167">
        <v>0</v>
      </c>
      <c r="H51" s="167">
        <v>0</v>
      </c>
      <c r="I51" s="167">
        <f t="shared" si="4"/>
        <v>0</v>
      </c>
      <c r="J51" s="168"/>
      <c r="K51" s="363"/>
      <c r="L51" s="363"/>
    </row>
    <row r="52" spans="1:12" s="15" customFormat="1">
      <c r="A52" s="180" t="s">
        <v>112</v>
      </c>
      <c r="B52" s="186" t="s">
        <v>125</v>
      </c>
      <c r="C52" s="167">
        <v>16034929</v>
      </c>
      <c r="D52" s="167">
        <f t="shared" si="3"/>
        <v>2174046</v>
      </c>
      <c r="E52" s="465">
        <v>1616458</v>
      </c>
      <c r="F52" s="167">
        <v>557588</v>
      </c>
      <c r="G52" s="167">
        <v>18208975</v>
      </c>
      <c r="H52" s="167">
        <v>18208975</v>
      </c>
      <c r="I52" s="167">
        <f t="shared" si="4"/>
        <v>0</v>
      </c>
      <c r="J52" s="168"/>
      <c r="K52" s="363"/>
      <c r="L52" s="363"/>
    </row>
    <row r="53" spans="1:12" s="15" customFormat="1">
      <c r="A53" s="180" t="s">
        <v>178</v>
      </c>
      <c r="B53" s="186" t="s">
        <v>428</v>
      </c>
      <c r="C53" s="167">
        <v>19091107</v>
      </c>
      <c r="D53" s="167">
        <f t="shared" si="3"/>
        <v>1439063</v>
      </c>
      <c r="E53" s="465">
        <v>1439063</v>
      </c>
      <c r="F53" s="167">
        <v>0</v>
      </c>
      <c r="G53" s="167">
        <v>20530170</v>
      </c>
      <c r="H53" s="167">
        <v>20530170</v>
      </c>
      <c r="I53" s="167">
        <f t="shared" si="4"/>
        <v>0</v>
      </c>
      <c r="J53" s="168"/>
      <c r="K53" s="363"/>
      <c r="L53" s="363"/>
    </row>
    <row r="54" spans="1:12" s="15" customFormat="1">
      <c r="A54" s="180" t="s">
        <v>363</v>
      </c>
      <c r="B54" s="186" t="s">
        <v>429</v>
      </c>
      <c r="C54" s="167"/>
      <c r="D54" s="167">
        <f t="shared" si="3"/>
        <v>8859842</v>
      </c>
      <c r="E54" s="465">
        <v>8859842</v>
      </c>
      <c r="F54" s="167">
        <v>0</v>
      </c>
      <c r="G54" s="167">
        <v>8859842</v>
      </c>
      <c r="H54" s="167">
        <v>8859842</v>
      </c>
      <c r="I54" s="167">
        <f t="shared" si="4"/>
        <v>0</v>
      </c>
      <c r="J54" s="168"/>
      <c r="K54" s="363"/>
      <c r="L54" s="363"/>
    </row>
    <row r="55" spans="1:12" s="15" customFormat="1">
      <c r="A55" s="180" t="s">
        <v>439</v>
      </c>
      <c r="B55" s="186" t="s">
        <v>438</v>
      </c>
      <c r="C55" s="167"/>
      <c r="D55" s="167">
        <f t="shared" ref="D55:D58" si="8">E55+F55</f>
        <v>0</v>
      </c>
      <c r="E55" s="465">
        <v>0</v>
      </c>
      <c r="F55" s="167">
        <v>0</v>
      </c>
      <c r="G55" s="167">
        <v>0</v>
      </c>
      <c r="H55" s="167">
        <v>0</v>
      </c>
      <c r="I55" s="167">
        <f t="shared" ref="I55:I58" si="9">G55-H55</f>
        <v>0</v>
      </c>
      <c r="J55" s="168"/>
      <c r="K55" s="363"/>
      <c r="L55" s="363"/>
    </row>
    <row r="56" spans="1:12" s="15" customFormat="1">
      <c r="A56" s="180" t="s">
        <v>482</v>
      </c>
      <c r="B56" s="186" t="s">
        <v>481</v>
      </c>
      <c r="C56" s="167">
        <v>6220901</v>
      </c>
      <c r="D56" s="167">
        <f t="shared" ref="D56" si="10">E56+F56</f>
        <v>-141122</v>
      </c>
      <c r="E56" s="465">
        <v>-141122</v>
      </c>
      <c r="F56" s="167">
        <v>0</v>
      </c>
      <c r="G56" s="167">
        <v>6079779</v>
      </c>
      <c r="H56" s="167">
        <v>6079779</v>
      </c>
      <c r="I56" s="167">
        <f t="shared" ref="I56" si="11">G56-H56</f>
        <v>0</v>
      </c>
      <c r="J56" s="168"/>
      <c r="K56" s="363"/>
      <c r="L56" s="363"/>
    </row>
    <row r="57" spans="1:12" s="15" customFormat="1">
      <c r="A57" s="180" t="s">
        <v>440</v>
      </c>
      <c r="B57" s="186" t="s">
        <v>437</v>
      </c>
      <c r="C57" s="167"/>
      <c r="D57" s="167">
        <f t="shared" si="8"/>
        <v>0</v>
      </c>
      <c r="E57" s="465">
        <v>0</v>
      </c>
      <c r="F57" s="167">
        <v>0</v>
      </c>
      <c r="G57" s="167">
        <v>0</v>
      </c>
      <c r="H57" s="167">
        <v>0</v>
      </c>
      <c r="I57" s="167">
        <f t="shared" si="9"/>
        <v>0</v>
      </c>
      <c r="J57" s="168"/>
      <c r="K57" s="363"/>
      <c r="L57" s="363"/>
    </row>
    <row r="58" spans="1:12" s="15" customFormat="1">
      <c r="A58" s="180" t="s">
        <v>441</v>
      </c>
      <c r="B58" s="186" t="s">
        <v>436</v>
      </c>
      <c r="C58" s="167"/>
      <c r="D58" s="167">
        <f t="shared" si="8"/>
        <v>0</v>
      </c>
      <c r="E58" s="465">
        <v>0</v>
      </c>
      <c r="F58" s="167">
        <v>0</v>
      </c>
      <c r="G58" s="167">
        <v>0</v>
      </c>
      <c r="H58" s="167">
        <v>0</v>
      </c>
      <c r="I58" s="167">
        <f t="shared" si="9"/>
        <v>0</v>
      </c>
      <c r="J58" s="168"/>
      <c r="K58" s="363"/>
      <c r="L58" s="363"/>
    </row>
    <row r="59" spans="1:12" s="15" customFormat="1">
      <c r="A59" s="180" t="s">
        <v>447</v>
      </c>
      <c r="B59" s="186" t="s">
        <v>446</v>
      </c>
      <c r="C59" s="167"/>
      <c r="D59" s="167">
        <f t="shared" ref="D59:D61" si="12">E59+F59</f>
        <v>10824993</v>
      </c>
      <c r="E59" s="465">
        <v>10824993</v>
      </c>
      <c r="F59" s="167">
        <v>0</v>
      </c>
      <c r="G59" s="167">
        <v>10824993</v>
      </c>
      <c r="H59" s="167">
        <v>10824993</v>
      </c>
      <c r="I59" s="167">
        <f t="shared" ref="I59:I60" si="13">G59-H59</f>
        <v>0</v>
      </c>
      <c r="J59" s="168"/>
      <c r="K59" s="363"/>
      <c r="L59" s="363"/>
    </row>
    <row r="60" spans="1:12" s="15" customFormat="1">
      <c r="A60" s="180" t="s">
        <v>450</v>
      </c>
      <c r="B60" s="186" t="s">
        <v>449</v>
      </c>
      <c r="C60" s="167"/>
      <c r="D60" s="167">
        <f t="shared" si="12"/>
        <v>0</v>
      </c>
      <c r="E60" s="465">
        <v>0</v>
      </c>
      <c r="F60" s="167">
        <v>0</v>
      </c>
      <c r="G60" s="167">
        <v>0</v>
      </c>
      <c r="H60" s="167">
        <v>0</v>
      </c>
      <c r="I60" s="167">
        <f t="shared" si="13"/>
        <v>0</v>
      </c>
      <c r="J60" s="168"/>
      <c r="K60" s="363"/>
      <c r="L60" s="363"/>
    </row>
    <row r="61" spans="1:12" s="15" customFormat="1">
      <c r="A61" s="180" t="s">
        <v>464</v>
      </c>
      <c r="B61" s="186" t="s">
        <v>463</v>
      </c>
      <c r="C61" s="167">
        <v>2648363</v>
      </c>
      <c r="D61" s="167">
        <f t="shared" si="12"/>
        <v>1307121</v>
      </c>
      <c r="E61" s="465">
        <v>1307121</v>
      </c>
      <c r="F61" s="167">
        <v>0</v>
      </c>
      <c r="G61" s="167">
        <v>3955484</v>
      </c>
      <c r="H61" s="167">
        <v>3955484</v>
      </c>
      <c r="I61" s="167">
        <f t="shared" ref="I61" si="14">G61-H61</f>
        <v>0</v>
      </c>
      <c r="J61" s="168"/>
      <c r="K61" s="363"/>
      <c r="L61" s="363"/>
    </row>
    <row r="62" spans="1:12" s="15" customFormat="1">
      <c r="A62" s="170" t="s">
        <v>85</v>
      </c>
      <c r="B62" s="178"/>
      <c r="C62" s="188">
        <f>SUM(C21:C61)</f>
        <v>891622715</v>
      </c>
      <c r="D62" s="188">
        <f>SUM(D21:D61)</f>
        <v>39293802</v>
      </c>
      <c r="E62" s="468">
        <v>50386816</v>
      </c>
      <c r="F62" s="188">
        <f>SUM(F21:F61)</f>
        <v>-11093014</v>
      </c>
      <c r="G62" s="188">
        <f>SUM(G21:G61)</f>
        <v>930916517</v>
      </c>
      <c r="H62" s="188">
        <f>SUM(H21:H61)</f>
        <v>897420109</v>
      </c>
      <c r="I62" s="188">
        <f>SUM(I21:I61)</f>
        <v>33496408</v>
      </c>
      <c r="J62" s="168"/>
      <c r="L62" s="363"/>
    </row>
    <row r="63" spans="1:12" s="15" customFormat="1">
      <c r="A63" s="173"/>
      <c r="B63" s="179"/>
      <c r="C63" s="175"/>
      <c r="D63" s="175"/>
      <c r="E63" s="467"/>
      <c r="F63" s="175"/>
      <c r="G63" s="175"/>
      <c r="H63" s="175"/>
      <c r="I63" s="175"/>
      <c r="J63" s="168"/>
    </row>
    <row r="64" spans="1:12" s="15" customFormat="1">
      <c r="A64" s="189" t="s">
        <v>86</v>
      </c>
      <c r="B64" s="181" t="s">
        <v>87</v>
      </c>
      <c r="C64" s="167">
        <v>11368193</v>
      </c>
      <c r="D64" s="167">
        <f t="shared" ref="D64:D67" si="15">E64+F64</f>
        <v>-7136</v>
      </c>
      <c r="E64" s="465">
        <v>-7136</v>
      </c>
      <c r="F64" s="167">
        <v>0</v>
      </c>
      <c r="G64" s="167">
        <v>11361057</v>
      </c>
      <c r="H64" s="167">
        <v>11361057</v>
      </c>
      <c r="I64" s="167">
        <f>G64-H64</f>
        <v>0</v>
      </c>
      <c r="J64" s="168"/>
    </row>
    <row r="65" spans="1:10" s="15" customFormat="1">
      <c r="A65" s="189" t="s">
        <v>88</v>
      </c>
      <c r="B65" s="181" t="s">
        <v>89</v>
      </c>
      <c r="C65" s="167"/>
      <c r="D65" s="167">
        <f t="shared" si="15"/>
        <v>0</v>
      </c>
      <c r="E65" s="465">
        <v>0</v>
      </c>
      <c r="F65" s="167">
        <v>0</v>
      </c>
      <c r="G65" s="167">
        <v>0</v>
      </c>
      <c r="H65" s="167">
        <v>0</v>
      </c>
      <c r="I65" s="167">
        <f>G65-H65</f>
        <v>0</v>
      </c>
      <c r="J65" s="168"/>
    </row>
    <row r="66" spans="1:10" s="15" customFormat="1">
      <c r="A66" s="189" t="s">
        <v>90</v>
      </c>
      <c r="B66" s="182" t="s">
        <v>91</v>
      </c>
      <c r="C66" s="167">
        <v>772839</v>
      </c>
      <c r="D66" s="167">
        <f t="shared" si="15"/>
        <v>0</v>
      </c>
      <c r="E66" s="465">
        <v>0</v>
      </c>
      <c r="F66" s="167">
        <v>0</v>
      </c>
      <c r="G66" s="167">
        <v>772839</v>
      </c>
      <c r="H66" s="167">
        <v>772839</v>
      </c>
      <c r="I66" s="167">
        <f>G66-H66</f>
        <v>0</v>
      </c>
      <c r="J66" s="168"/>
    </row>
    <row r="67" spans="1:10" s="15" customFormat="1">
      <c r="A67" s="189" t="s">
        <v>156</v>
      </c>
      <c r="B67" s="181" t="s">
        <v>155</v>
      </c>
      <c r="C67" s="167">
        <v>8792</v>
      </c>
      <c r="D67" s="167">
        <f t="shared" si="15"/>
        <v>0</v>
      </c>
      <c r="E67" s="465">
        <v>0</v>
      </c>
      <c r="F67" s="167">
        <v>0</v>
      </c>
      <c r="G67" s="167">
        <v>8792</v>
      </c>
      <c r="H67" s="167">
        <v>8792</v>
      </c>
      <c r="I67" s="167">
        <f>G67-H67</f>
        <v>0</v>
      </c>
      <c r="J67" s="168"/>
    </row>
    <row r="68" spans="1:10" s="15" customFormat="1">
      <c r="A68" s="170" t="s">
        <v>185</v>
      </c>
      <c r="B68" s="190"/>
      <c r="C68" s="172">
        <f t="shared" ref="C68:I68" si="16">SUM(C64:C67)</f>
        <v>12149824</v>
      </c>
      <c r="D68" s="172">
        <f t="shared" si="16"/>
        <v>-7136</v>
      </c>
      <c r="E68" s="466">
        <v>-7136</v>
      </c>
      <c r="F68" s="172">
        <f>SUM(F64:F67)</f>
        <v>0</v>
      </c>
      <c r="G68" s="172">
        <f>SUM(G64:G67)</f>
        <v>12142688</v>
      </c>
      <c r="H68" s="172">
        <f t="shared" si="16"/>
        <v>12142688</v>
      </c>
      <c r="I68" s="172">
        <f t="shared" si="16"/>
        <v>0</v>
      </c>
      <c r="J68" s="168"/>
    </row>
    <row r="69" spans="1:10" s="15" customFormat="1">
      <c r="A69" s="191"/>
      <c r="B69" s="192"/>
      <c r="C69" s="175"/>
      <c r="D69" s="175"/>
      <c r="E69" s="467"/>
      <c r="F69" s="175"/>
      <c r="G69" s="175"/>
      <c r="H69" s="175"/>
      <c r="I69" s="175"/>
      <c r="J69" s="168"/>
    </row>
    <row r="70" spans="1:10" s="15" customFormat="1" ht="15.9" thickBot="1">
      <c r="A70" s="193" t="s">
        <v>92</v>
      </c>
      <c r="B70" s="194"/>
      <c r="C70" s="195">
        <f>SUM(C68,C62,C19)</f>
        <v>2455526134</v>
      </c>
      <c r="D70" s="195">
        <f>SUM(D68,D62,D19)</f>
        <v>93965047</v>
      </c>
      <c r="E70" s="469">
        <v>94431521</v>
      </c>
      <c r="F70" s="196">
        <f>SUM(F68,F62,F19)</f>
        <v>-466474</v>
      </c>
      <c r="G70" s="196">
        <f>SUM(G68,G62,G19)</f>
        <v>2549491181</v>
      </c>
      <c r="H70" s="196">
        <f>SUM(H68,H62,H19)</f>
        <v>2578574925</v>
      </c>
      <c r="I70" s="196">
        <f>SUM(I68,I62,I19)</f>
        <v>-29083744</v>
      </c>
      <c r="J70" s="168"/>
    </row>
    <row r="71" spans="1:10" s="15" customFormat="1" ht="14.6" thickTop="1">
      <c r="B71" s="38"/>
      <c r="C71" s="39"/>
      <c r="D71" s="16"/>
      <c r="E71" s="16"/>
      <c r="F71" s="16"/>
      <c r="G71" s="16"/>
      <c r="H71" s="16"/>
      <c r="I71" s="16"/>
    </row>
    <row r="72" spans="1:10" s="15" customFormat="1" ht="14.15">
      <c r="B72" s="39"/>
      <c r="C72" s="39"/>
      <c r="D72" s="39"/>
      <c r="E72" s="16"/>
      <c r="F72" s="16"/>
      <c r="G72" s="16"/>
    </row>
    <row r="73" spans="1:10" s="15" customFormat="1" ht="14.15">
      <c r="B73" s="39"/>
      <c r="C73" s="39"/>
      <c r="D73" s="39"/>
      <c r="E73" s="39"/>
      <c r="F73" s="39"/>
      <c r="G73" s="39"/>
      <c r="H73" s="39"/>
      <c r="I73" s="39"/>
    </row>
    <row r="74" spans="1:10" s="15" customFormat="1" ht="14.15">
      <c r="B74" s="40"/>
      <c r="C74" s="39"/>
      <c r="D74" s="16"/>
      <c r="E74" s="16"/>
      <c r="F74" s="16"/>
      <c r="G74" s="16"/>
      <c r="H74" s="16"/>
      <c r="I74" s="16"/>
    </row>
    <row r="75" spans="1:10" s="15" customFormat="1" ht="14.15">
      <c r="B75" s="40"/>
      <c r="C75" s="39"/>
      <c r="D75" s="16"/>
      <c r="E75" s="16"/>
      <c r="F75" s="16"/>
      <c r="G75" s="16"/>
      <c r="H75" s="16"/>
      <c r="I75" s="16"/>
    </row>
    <row r="76" spans="1:10" s="15" customFormat="1" ht="14.15">
      <c r="B76" s="40"/>
      <c r="C76" s="39"/>
      <c r="D76" s="16"/>
      <c r="E76" s="16"/>
      <c r="F76" s="16"/>
      <c r="G76" s="16"/>
      <c r="H76" s="16"/>
      <c r="I76" s="16"/>
    </row>
    <row r="77" spans="1:10" s="15" customFormat="1" ht="14.15">
      <c r="B77" s="40"/>
      <c r="C77" s="39"/>
      <c r="D77" s="16"/>
      <c r="E77" s="16"/>
      <c r="F77" s="16"/>
      <c r="G77" s="16"/>
      <c r="H77" s="16"/>
      <c r="I77" s="16"/>
    </row>
    <row r="78" spans="1:10" s="15" customFormat="1" ht="14.15">
      <c r="B78" s="40"/>
      <c r="C78" s="39"/>
      <c r="D78" s="16"/>
      <c r="E78" s="16"/>
      <c r="F78" s="16"/>
      <c r="G78" s="16"/>
      <c r="H78" s="16"/>
      <c r="I78" s="16"/>
    </row>
    <row r="79" spans="1:10" s="15" customFormat="1" ht="14.15">
      <c r="B79" s="40"/>
      <c r="C79" s="39"/>
      <c r="D79" s="16"/>
      <c r="E79" s="16"/>
      <c r="F79" s="16"/>
      <c r="G79" s="16"/>
      <c r="H79" s="16"/>
      <c r="I79" s="16"/>
    </row>
    <row r="80" spans="1:10" s="15" customFormat="1" ht="14.15">
      <c r="B80" s="40"/>
      <c r="C80" s="39"/>
      <c r="D80" s="16"/>
      <c r="E80" s="16"/>
      <c r="F80" s="16"/>
      <c r="G80" s="16"/>
      <c r="H80" s="16"/>
      <c r="I80" s="16"/>
    </row>
    <row r="81" spans="2:9" s="15" customFormat="1" ht="14.15">
      <c r="B81" s="40"/>
      <c r="C81" s="39"/>
      <c r="D81" s="16"/>
      <c r="E81" s="16"/>
      <c r="F81" s="16"/>
      <c r="G81" s="16"/>
      <c r="H81" s="16"/>
      <c r="I81" s="16"/>
    </row>
    <row r="82" spans="2:9" s="15" customFormat="1" ht="14.15">
      <c r="B82" s="40"/>
      <c r="C82" s="39"/>
      <c r="D82" s="16"/>
      <c r="E82" s="16"/>
      <c r="F82" s="16"/>
      <c r="G82" s="16"/>
      <c r="H82" s="16"/>
      <c r="I82" s="16"/>
    </row>
    <row r="83" spans="2:9" s="15" customFormat="1" ht="14.15">
      <c r="B83" s="40"/>
      <c r="C83" s="39"/>
      <c r="D83" s="16"/>
      <c r="E83" s="16"/>
      <c r="F83" s="16"/>
      <c r="G83" s="16"/>
      <c r="H83" s="16"/>
      <c r="I83" s="16"/>
    </row>
    <row r="84" spans="2:9" s="15" customFormat="1" ht="14.15">
      <c r="B84" s="40"/>
      <c r="C84" s="39"/>
      <c r="D84" s="16"/>
      <c r="E84" s="16"/>
      <c r="F84" s="16"/>
      <c r="G84" s="16"/>
      <c r="H84" s="16"/>
      <c r="I84" s="16"/>
    </row>
    <row r="85" spans="2:9" s="15" customFormat="1" ht="14.15">
      <c r="B85" s="40"/>
      <c r="C85" s="39"/>
      <c r="D85" s="16"/>
      <c r="E85" s="16"/>
      <c r="F85" s="16"/>
      <c r="G85" s="16"/>
      <c r="H85" s="16"/>
      <c r="I85" s="16"/>
    </row>
    <row r="86" spans="2:9" s="15" customFormat="1" ht="14.15">
      <c r="B86" s="40"/>
      <c r="C86" s="39"/>
      <c r="D86" s="16"/>
      <c r="E86" s="16"/>
      <c r="F86" s="16"/>
      <c r="G86" s="16"/>
      <c r="H86" s="16"/>
      <c r="I86" s="16"/>
    </row>
    <row r="87" spans="2:9" s="15" customFormat="1" ht="14.15">
      <c r="B87" s="40"/>
      <c r="C87" s="39"/>
      <c r="D87" s="16"/>
      <c r="E87" s="16"/>
      <c r="F87" s="16"/>
      <c r="G87" s="16"/>
      <c r="H87" s="16"/>
      <c r="I87" s="16"/>
    </row>
    <row r="88" spans="2:9" s="15" customFormat="1" ht="14.15">
      <c r="B88" s="40"/>
      <c r="C88" s="39"/>
      <c r="D88" s="16"/>
      <c r="E88" s="16"/>
      <c r="F88" s="16"/>
      <c r="G88" s="16"/>
      <c r="H88" s="16"/>
      <c r="I88" s="16"/>
    </row>
    <row r="89" spans="2:9" s="15" customFormat="1" ht="14.15">
      <c r="B89" s="40"/>
      <c r="C89" s="39"/>
      <c r="D89" s="16"/>
      <c r="E89" s="16"/>
      <c r="F89" s="16"/>
      <c r="G89" s="16"/>
      <c r="H89" s="16"/>
      <c r="I89" s="16"/>
    </row>
    <row r="90" spans="2:9" s="15" customFormat="1" ht="14.15">
      <c r="B90" s="40"/>
      <c r="C90" s="39"/>
      <c r="D90" s="16"/>
      <c r="E90" s="16"/>
      <c r="F90" s="16"/>
      <c r="G90" s="16"/>
      <c r="H90" s="16"/>
      <c r="I90" s="16"/>
    </row>
    <row r="91" spans="2:9" s="15" customFormat="1" ht="14.15">
      <c r="B91" s="40"/>
      <c r="C91" s="39"/>
      <c r="D91" s="16"/>
      <c r="E91" s="16"/>
      <c r="F91" s="16"/>
      <c r="G91" s="16"/>
      <c r="H91" s="16"/>
      <c r="I91" s="16"/>
    </row>
    <row r="92" spans="2:9" s="15" customFormat="1" ht="14.15">
      <c r="B92" s="40"/>
      <c r="C92" s="39"/>
      <c r="D92" s="16"/>
      <c r="E92" s="16"/>
      <c r="F92" s="16"/>
      <c r="G92" s="16"/>
      <c r="H92" s="16"/>
      <c r="I92" s="16"/>
    </row>
    <row r="93" spans="2:9" s="15" customFormat="1" ht="14.15">
      <c r="B93" s="40"/>
      <c r="C93" s="39"/>
      <c r="D93" s="16"/>
      <c r="E93" s="16"/>
      <c r="F93" s="16"/>
      <c r="G93" s="16"/>
      <c r="H93" s="16"/>
      <c r="I93" s="16"/>
    </row>
    <row r="94" spans="2:9" s="15" customFormat="1" ht="14.15">
      <c r="B94" s="40"/>
      <c r="C94" s="39"/>
      <c r="D94" s="16"/>
      <c r="E94" s="16"/>
      <c r="F94" s="16"/>
      <c r="G94" s="16"/>
      <c r="H94" s="16"/>
      <c r="I94" s="16"/>
    </row>
    <row r="95" spans="2:9" s="15" customFormat="1" ht="14.15">
      <c r="B95" s="40"/>
      <c r="C95" s="39"/>
      <c r="D95" s="16"/>
      <c r="E95" s="16"/>
      <c r="F95" s="16"/>
      <c r="G95" s="16"/>
      <c r="H95" s="16"/>
      <c r="I95" s="16"/>
    </row>
    <row r="96" spans="2:9" s="15" customFormat="1" ht="14.15">
      <c r="B96" s="40"/>
      <c r="C96" s="39"/>
      <c r="D96" s="16"/>
      <c r="E96" s="16"/>
      <c r="F96" s="16"/>
      <c r="G96" s="16"/>
      <c r="H96" s="16"/>
      <c r="I96" s="16"/>
    </row>
    <row r="97" spans="2:9" s="15" customFormat="1" ht="14.15">
      <c r="B97" s="40"/>
      <c r="C97" s="39"/>
      <c r="D97" s="16"/>
      <c r="E97" s="16"/>
      <c r="F97" s="16"/>
      <c r="G97" s="16"/>
      <c r="H97" s="16"/>
      <c r="I97" s="16"/>
    </row>
    <row r="98" spans="2:9" s="15" customFormat="1" ht="14.15">
      <c r="B98" s="40"/>
      <c r="C98" s="39"/>
      <c r="D98" s="16"/>
      <c r="E98" s="16"/>
      <c r="F98" s="16"/>
      <c r="G98" s="16"/>
      <c r="H98" s="16"/>
      <c r="I98" s="16"/>
    </row>
    <row r="99" spans="2:9" s="15" customFormat="1" ht="14.15">
      <c r="B99" s="40"/>
      <c r="C99" s="39"/>
      <c r="D99" s="16"/>
      <c r="E99" s="16"/>
      <c r="F99" s="16"/>
      <c r="G99" s="16"/>
      <c r="H99" s="16"/>
      <c r="I99" s="16"/>
    </row>
    <row r="100" spans="2:9" s="15" customFormat="1" ht="14.15">
      <c r="B100" s="40"/>
      <c r="C100" s="39"/>
      <c r="D100" s="16"/>
      <c r="E100" s="16"/>
      <c r="F100" s="16"/>
      <c r="G100" s="16"/>
      <c r="H100" s="16"/>
      <c r="I100" s="16"/>
    </row>
    <row r="101" spans="2:9" s="15" customFormat="1" ht="14.15">
      <c r="B101" s="40"/>
      <c r="C101" s="39"/>
      <c r="D101" s="16"/>
      <c r="E101" s="16"/>
      <c r="F101" s="16"/>
      <c r="G101" s="16"/>
      <c r="H101" s="16"/>
      <c r="I101" s="16"/>
    </row>
    <row r="102" spans="2:9" s="15" customFormat="1" ht="14.15">
      <c r="B102" s="40"/>
      <c r="C102" s="39"/>
      <c r="D102" s="16"/>
      <c r="E102" s="16"/>
      <c r="F102" s="16"/>
      <c r="G102" s="16"/>
      <c r="H102" s="16"/>
      <c r="I102" s="16"/>
    </row>
    <row r="103" spans="2:9" s="15" customFormat="1" ht="14.15">
      <c r="B103" s="40"/>
      <c r="C103" s="39"/>
      <c r="D103" s="16"/>
      <c r="E103" s="16"/>
      <c r="F103" s="16"/>
      <c r="G103" s="16"/>
      <c r="H103" s="16"/>
      <c r="I103" s="16"/>
    </row>
  </sheetData>
  <autoFilter ref="A6:I92" xr:uid="{56946CB8-1EE8-4F0C-8886-DC00D1B1D905}"/>
  <phoneticPr fontId="14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ignoredErrors>
    <ignoredError sqref="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P1" sqref="P1:P1048576"/>
    </sheetView>
  </sheetViews>
  <sheetFormatPr defaultColWidth="9.15234375" defaultRowHeight="12.45"/>
  <cols>
    <col min="1" max="1" width="11.23046875" style="5" customWidth="1"/>
    <col min="2" max="2" width="52.69140625" style="5" bestFit="1" customWidth="1"/>
    <col min="3" max="3" width="25.61328125" style="6" customWidth="1"/>
    <col min="4" max="4" width="22.61328125" style="6" customWidth="1"/>
    <col min="5" max="5" width="23.69140625" style="6" customWidth="1"/>
    <col min="6" max="6" width="21.69140625" style="6" customWidth="1"/>
    <col min="7" max="7" width="24.15234375" style="6" customWidth="1"/>
    <col min="8" max="8" width="21.15234375" style="6" customWidth="1"/>
    <col min="9" max="9" width="22.84375" style="6" customWidth="1"/>
    <col min="10" max="10" width="23.61328125" style="6" customWidth="1"/>
    <col min="11" max="11" width="23.23046875" style="6" customWidth="1"/>
    <col min="12" max="12" width="24.69140625" style="6" customWidth="1"/>
    <col min="13" max="13" width="25.84375" style="6" customWidth="1"/>
    <col min="14" max="14" width="22.61328125" style="6" customWidth="1"/>
    <col min="15" max="15" width="25.61328125" style="6" customWidth="1"/>
    <col min="16" max="16" width="16" style="5" bestFit="1" customWidth="1"/>
    <col min="17" max="17" width="12.15234375" style="5" bestFit="1" customWidth="1"/>
    <col min="18" max="16384" width="9.15234375" style="5"/>
  </cols>
  <sheetData>
    <row r="1" spans="1:17" s="4" customFormat="1" ht="15">
      <c r="A1" s="655" t="s">
        <v>3</v>
      </c>
      <c r="B1" s="655"/>
      <c r="C1" s="655"/>
      <c r="D1" s="655"/>
      <c r="E1" s="655"/>
      <c r="F1" s="655"/>
      <c r="G1" s="655"/>
      <c r="H1" s="655"/>
      <c r="I1" s="655"/>
      <c r="J1" s="655"/>
      <c r="K1" s="655"/>
      <c r="L1" s="655"/>
      <c r="M1" s="655"/>
      <c r="N1" s="655"/>
      <c r="O1" s="655"/>
    </row>
    <row r="2" spans="1:17" s="1" customFormat="1" ht="15">
      <c r="A2" s="656" t="s">
        <v>560</v>
      </c>
      <c r="B2" s="656"/>
      <c r="C2" s="656"/>
      <c r="D2" s="656"/>
      <c r="E2" s="656"/>
      <c r="F2" s="656"/>
      <c r="G2" s="656"/>
      <c r="H2" s="656"/>
      <c r="I2" s="656"/>
      <c r="J2" s="656"/>
      <c r="K2" s="656"/>
      <c r="L2" s="656"/>
      <c r="M2" s="656"/>
      <c r="N2" s="656"/>
      <c r="O2" s="656"/>
    </row>
    <row r="3" spans="1:17" s="1" customFormat="1" ht="15">
      <c r="A3" s="657" t="str">
        <f>'Schedule 1'!A3:L3</f>
        <v>Data Through May 31, 2024</v>
      </c>
      <c r="B3" s="657"/>
      <c r="C3" s="657"/>
      <c r="D3" s="657"/>
      <c r="E3" s="657"/>
      <c r="F3" s="657"/>
      <c r="G3" s="657"/>
      <c r="H3" s="657"/>
      <c r="I3" s="657"/>
      <c r="J3" s="657"/>
      <c r="K3" s="657"/>
      <c r="L3" s="657"/>
      <c r="M3" s="657"/>
      <c r="N3" s="657"/>
      <c r="O3" s="657"/>
    </row>
    <row r="4" spans="1:17" ht="15">
      <c r="A4" s="148"/>
      <c r="B4" s="148"/>
      <c r="C4" s="148"/>
      <c r="D4" s="148"/>
      <c r="E4" s="455"/>
      <c r="F4" s="455"/>
      <c r="G4" s="455"/>
      <c r="H4" s="455"/>
      <c r="I4" s="455"/>
      <c r="J4" s="455"/>
      <c r="K4" s="455"/>
      <c r="L4" s="455"/>
      <c r="M4" s="455"/>
      <c r="N4" s="148"/>
      <c r="O4" s="148"/>
    </row>
    <row r="5" spans="1:17" s="15" customFormat="1" ht="15.45">
      <c r="A5" s="658"/>
      <c r="B5" s="659"/>
      <c r="C5" s="200"/>
      <c r="D5" s="200"/>
      <c r="E5" s="447" t="s">
        <v>6</v>
      </c>
      <c r="F5" s="448"/>
      <c r="G5" s="448"/>
      <c r="H5" s="448"/>
      <c r="I5" s="448"/>
      <c r="J5" s="448"/>
      <c r="K5" s="448"/>
      <c r="L5" s="448"/>
      <c r="M5" s="448"/>
      <c r="N5" s="201"/>
      <c r="O5" s="202"/>
    </row>
    <row r="6" spans="1:17" s="15" customFormat="1" ht="30">
      <c r="A6" s="203"/>
      <c r="B6" s="204"/>
      <c r="C6" s="205" t="s">
        <v>4</v>
      </c>
      <c r="D6" s="205" t="s">
        <v>5</v>
      </c>
      <c r="E6" s="206" t="s">
        <v>534</v>
      </c>
      <c r="F6" s="206" t="s">
        <v>346</v>
      </c>
      <c r="G6" s="207" t="s">
        <v>182</v>
      </c>
      <c r="H6" s="206" t="s">
        <v>223</v>
      </c>
      <c r="I6" s="206" t="s">
        <v>224</v>
      </c>
      <c r="J6" s="206" t="s">
        <v>291</v>
      </c>
      <c r="K6" s="207" t="s">
        <v>183</v>
      </c>
      <c r="L6" s="412" t="s">
        <v>478</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22327859</v>
      </c>
      <c r="D8" s="215">
        <v>0</v>
      </c>
      <c r="E8" s="215">
        <v>10336506</v>
      </c>
      <c r="F8" s="215">
        <v>0</v>
      </c>
      <c r="G8" s="215">
        <v>67731</v>
      </c>
      <c r="H8" s="215">
        <v>2253364</v>
      </c>
      <c r="I8" s="215">
        <v>228287</v>
      </c>
      <c r="J8" s="215">
        <v>0</v>
      </c>
      <c r="K8" s="215">
        <v>0</v>
      </c>
      <c r="L8" s="215">
        <v>0</v>
      </c>
      <c r="M8" s="215">
        <f>SUM(E8:L8)</f>
        <v>12885888</v>
      </c>
      <c r="N8" s="215">
        <v>0</v>
      </c>
      <c r="O8" s="215">
        <f>SUM(C8,D8,M8,N8)</f>
        <v>35213747</v>
      </c>
      <c r="P8" s="325"/>
      <c r="Q8" s="325"/>
    </row>
    <row r="9" spans="1:17" s="68" customFormat="1" ht="18" customHeight="1">
      <c r="A9" s="653" t="s">
        <v>218</v>
      </c>
      <c r="B9" s="654"/>
      <c r="C9" s="216">
        <f>C8</f>
        <v>22327859</v>
      </c>
      <c r="D9" s="216">
        <f t="shared" ref="D9:J9" si="0">D8</f>
        <v>0</v>
      </c>
      <c r="E9" s="216">
        <f t="shared" si="0"/>
        <v>10336506</v>
      </c>
      <c r="F9" s="216">
        <f t="shared" si="0"/>
        <v>0</v>
      </c>
      <c r="G9" s="216">
        <f t="shared" si="0"/>
        <v>67731</v>
      </c>
      <c r="H9" s="216">
        <f t="shared" si="0"/>
        <v>2253364</v>
      </c>
      <c r="I9" s="216">
        <f t="shared" si="0"/>
        <v>228287</v>
      </c>
      <c r="J9" s="216">
        <f t="shared" si="0"/>
        <v>0</v>
      </c>
      <c r="K9" s="216">
        <f>K8</f>
        <v>0</v>
      </c>
      <c r="L9" s="216"/>
      <c r="M9" s="216">
        <f>M8</f>
        <v>12885888</v>
      </c>
      <c r="N9" s="216">
        <f>N8</f>
        <v>0</v>
      </c>
      <c r="O9" s="216">
        <f>O8</f>
        <v>35213747</v>
      </c>
      <c r="P9" s="325"/>
      <c r="Q9" s="325"/>
    </row>
    <row r="10" spans="1:17" s="68" customFormat="1" ht="18" customHeight="1">
      <c r="A10" s="123" t="s">
        <v>23</v>
      </c>
      <c r="B10" s="123" t="s">
        <v>8</v>
      </c>
      <c r="C10" s="215">
        <v>701269506</v>
      </c>
      <c r="D10" s="215">
        <v>0</v>
      </c>
      <c r="E10" s="215">
        <v>126128400</v>
      </c>
      <c r="F10" s="215">
        <v>0</v>
      </c>
      <c r="G10" s="215">
        <v>65784272</v>
      </c>
      <c r="H10" s="215">
        <v>937990</v>
      </c>
      <c r="I10" s="215">
        <v>13072422</v>
      </c>
      <c r="J10" s="215">
        <v>0</v>
      </c>
      <c r="K10" s="215">
        <v>36816896</v>
      </c>
      <c r="L10" s="215">
        <v>0</v>
      </c>
      <c r="M10" s="215">
        <f t="shared" ref="M10:M20" si="1">SUM(E10:L10)</f>
        <v>242739980</v>
      </c>
      <c r="N10" s="215">
        <v>6958093</v>
      </c>
      <c r="O10" s="215">
        <f t="shared" ref="O10:O20" si="2">SUM(C10,D10,M10,N10)</f>
        <v>950967579</v>
      </c>
      <c r="P10" s="325"/>
      <c r="Q10" s="325"/>
    </row>
    <row r="11" spans="1:17" s="68" customFormat="1" ht="18" customHeight="1">
      <c r="A11" s="123" t="s">
        <v>24</v>
      </c>
      <c r="B11" s="123" t="s">
        <v>9</v>
      </c>
      <c r="C11" s="215">
        <v>60694667</v>
      </c>
      <c r="D11" s="215">
        <v>0</v>
      </c>
      <c r="E11" s="215">
        <v>10812637</v>
      </c>
      <c r="F11" s="215">
        <v>0</v>
      </c>
      <c r="G11" s="215">
        <v>9259852</v>
      </c>
      <c r="H11" s="215">
        <v>727750</v>
      </c>
      <c r="I11" s="215">
        <v>509306</v>
      </c>
      <c r="J11" s="215">
        <v>0</v>
      </c>
      <c r="K11" s="215">
        <v>32033099</v>
      </c>
      <c r="L11" s="215">
        <v>4702740</v>
      </c>
      <c r="M11" s="215">
        <f t="shared" si="1"/>
        <v>58045384</v>
      </c>
      <c r="N11" s="215">
        <v>4354106</v>
      </c>
      <c r="O11" s="215">
        <f t="shared" si="2"/>
        <v>123094157</v>
      </c>
      <c r="P11" s="325"/>
      <c r="Q11" s="325"/>
    </row>
    <row r="12" spans="1:17" s="68" customFormat="1" ht="18" customHeight="1">
      <c r="A12" s="123" t="s">
        <v>25</v>
      </c>
      <c r="B12" s="123" t="s">
        <v>159</v>
      </c>
      <c r="C12" s="215">
        <v>24548006</v>
      </c>
      <c r="D12" s="215">
        <v>0</v>
      </c>
      <c r="E12" s="215">
        <v>0</v>
      </c>
      <c r="F12" s="215">
        <v>29459941</v>
      </c>
      <c r="G12" s="215">
        <v>5392134</v>
      </c>
      <c r="H12" s="215">
        <v>0</v>
      </c>
      <c r="I12" s="215">
        <v>0</v>
      </c>
      <c r="J12" s="215">
        <v>0</v>
      </c>
      <c r="K12" s="215">
        <v>0</v>
      </c>
      <c r="L12" s="215">
        <v>0</v>
      </c>
      <c r="M12" s="215">
        <f t="shared" si="1"/>
        <v>34852075</v>
      </c>
      <c r="N12" s="215">
        <v>0</v>
      </c>
      <c r="O12" s="215">
        <f t="shared" si="2"/>
        <v>59400081</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57650</v>
      </c>
      <c r="O15" s="215">
        <f t="shared" si="2"/>
        <v>9143029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25225352</v>
      </c>
      <c r="D17" s="215">
        <v>0</v>
      </c>
      <c r="E17" s="215">
        <v>2053865</v>
      </c>
      <c r="F17" s="215">
        <v>0</v>
      </c>
      <c r="G17" s="215">
        <v>283152</v>
      </c>
      <c r="H17" s="215">
        <v>0</v>
      </c>
      <c r="I17" s="215">
        <v>0</v>
      </c>
      <c r="J17" s="215">
        <v>0</v>
      </c>
      <c r="K17" s="215">
        <v>13729839</v>
      </c>
      <c r="L17" s="215">
        <v>0</v>
      </c>
      <c r="M17" s="215">
        <f t="shared" si="1"/>
        <v>16066856</v>
      </c>
      <c r="N17" s="215">
        <v>0</v>
      </c>
      <c r="O17" s="215">
        <f t="shared" si="2"/>
        <v>41292208</v>
      </c>
      <c r="P17" s="325"/>
      <c r="Q17" s="325"/>
    </row>
    <row r="18" spans="1:17" s="80" customFormat="1" ht="18" customHeight="1">
      <c r="A18" s="123" t="s">
        <v>103</v>
      </c>
      <c r="B18" s="123" t="s">
        <v>164</v>
      </c>
      <c r="C18" s="215">
        <v>341650945</v>
      </c>
      <c r="D18" s="215">
        <v>0</v>
      </c>
      <c r="E18" s="215">
        <v>106901304</v>
      </c>
      <c r="F18" s="215">
        <v>0</v>
      </c>
      <c r="G18" s="215">
        <v>78066220</v>
      </c>
      <c r="H18" s="215">
        <v>0</v>
      </c>
      <c r="I18" s="215">
        <v>0</v>
      </c>
      <c r="J18" s="215">
        <v>0</v>
      </c>
      <c r="K18" s="215">
        <v>5000000</v>
      </c>
      <c r="L18" s="215">
        <v>0</v>
      </c>
      <c r="M18" s="215">
        <f t="shared" si="1"/>
        <v>189967524</v>
      </c>
      <c r="N18" s="215">
        <v>772839</v>
      </c>
      <c r="O18" s="215">
        <f t="shared" si="2"/>
        <v>532391308</v>
      </c>
      <c r="P18" s="325"/>
      <c r="Q18" s="325"/>
    </row>
    <row r="19" spans="1:17" s="80" customFormat="1" ht="18" customHeight="1">
      <c r="A19" s="123" t="s">
        <v>104</v>
      </c>
      <c r="B19" s="123" t="s">
        <v>165</v>
      </c>
      <c r="C19" s="215">
        <v>140790344</v>
      </c>
      <c r="D19" s="215">
        <v>0</v>
      </c>
      <c r="E19" s="215">
        <v>0</v>
      </c>
      <c r="F19" s="215">
        <v>0</v>
      </c>
      <c r="G19" s="215">
        <v>166186974</v>
      </c>
      <c r="H19" s="215">
        <v>0</v>
      </c>
      <c r="I19" s="215">
        <v>0</v>
      </c>
      <c r="J19" s="215">
        <v>0</v>
      </c>
      <c r="K19" s="215">
        <v>0</v>
      </c>
      <c r="L19" s="215">
        <v>0</v>
      </c>
      <c r="M19" s="215">
        <f t="shared" si="1"/>
        <v>166186974</v>
      </c>
      <c r="N19" s="215">
        <v>0</v>
      </c>
      <c r="O19" s="215">
        <f t="shared" si="2"/>
        <v>306977318</v>
      </c>
      <c r="P19" s="325"/>
      <c r="Q19" s="325"/>
    </row>
    <row r="20" spans="1:17" s="80" customFormat="1" ht="18" customHeight="1">
      <c r="A20" s="123" t="s">
        <v>105</v>
      </c>
      <c r="B20" s="123" t="s">
        <v>166</v>
      </c>
      <c r="C20" s="215">
        <v>11803056</v>
      </c>
      <c r="D20" s="215">
        <v>0</v>
      </c>
      <c r="E20" s="215">
        <v>5044891</v>
      </c>
      <c r="F20" s="215">
        <v>0</v>
      </c>
      <c r="G20" s="215">
        <v>0</v>
      </c>
      <c r="H20" s="215">
        <v>0</v>
      </c>
      <c r="I20" s="215">
        <v>0</v>
      </c>
      <c r="J20" s="215">
        <v>0</v>
      </c>
      <c r="K20" s="215">
        <v>0</v>
      </c>
      <c r="L20" s="215">
        <v>0</v>
      </c>
      <c r="M20" s="215">
        <f t="shared" si="1"/>
        <v>5044891</v>
      </c>
      <c r="N20" s="215">
        <v>0</v>
      </c>
      <c r="O20" s="215">
        <f t="shared" si="2"/>
        <v>16847947</v>
      </c>
      <c r="P20" s="325"/>
      <c r="Q20" s="325"/>
    </row>
    <row r="21" spans="1:17" s="80" customFormat="1" ht="18" customHeight="1">
      <c r="A21" s="653" t="s">
        <v>219</v>
      </c>
      <c r="B21" s="654"/>
      <c r="C21" s="216">
        <f t="shared" ref="C21:O21" si="3">SUM(C10:C20)</f>
        <v>1332353249</v>
      </c>
      <c r="D21" s="216">
        <f t="shared" si="3"/>
        <v>0</v>
      </c>
      <c r="E21" s="216">
        <f t="shared" si="3"/>
        <v>251139591</v>
      </c>
      <c r="F21" s="216">
        <f t="shared" si="3"/>
        <v>29459941</v>
      </c>
      <c r="G21" s="216">
        <f t="shared" si="3"/>
        <v>324972604</v>
      </c>
      <c r="H21" s="216">
        <f t="shared" si="3"/>
        <v>1665740</v>
      </c>
      <c r="I21" s="216">
        <f t="shared" si="3"/>
        <v>13581728</v>
      </c>
      <c r="J21" s="216">
        <f t="shared" si="3"/>
        <v>0</v>
      </c>
      <c r="K21" s="216">
        <f t="shared" si="3"/>
        <v>102415796</v>
      </c>
      <c r="L21" s="216">
        <f t="shared" si="3"/>
        <v>4702740</v>
      </c>
      <c r="M21" s="216">
        <f t="shared" si="3"/>
        <v>727938140</v>
      </c>
      <c r="N21" s="216">
        <f t="shared" si="3"/>
        <v>12142688</v>
      </c>
      <c r="O21" s="216">
        <f t="shared" si="3"/>
        <v>2072434077</v>
      </c>
      <c r="P21" s="325"/>
      <c r="Q21" s="325"/>
    </row>
    <row r="22" spans="1:17" s="80" customFormat="1" ht="18" customHeight="1">
      <c r="A22" s="119" t="s">
        <v>28</v>
      </c>
      <c r="B22" s="110" t="s">
        <v>14</v>
      </c>
      <c r="C22" s="215">
        <v>28109790</v>
      </c>
      <c r="D22" s="215">
        <v>0</v>
      </c>
      <c r="E22" s="215">
        <v>0</v>
      </c>
      <c r="F22" s="215">
        <v>0</v>
      </c>
      <c r="G22" s="215">
        <v>0</v>
      </c>
      <c r="H22" s="215">
        <v>0</v>
      </c>
      <c r="I22" s="215">
        <v>0</v>
      </c>
      <c r="J22" s="215">
        <v>0</v>
      </c>
      <c r="K22" s="215">
        <v>5334646</v>
      </c>
      <c r="L22" s="215">
        <v>443968</v>
      </c>
      <c r="M22" s="215">
        <f t="shared" ref="M22:M27" si="4">SUM(E22:L22)</f>
        <v>5778614</v>
      </c>
      <c r="N22" s="215">
        <v>0</v>
      </c>
      <c r="O22" s="215">
        <f t="shared" ref="O22:O27" si="5">SUM(C22,D22,M22,N22)</f>
        <v>33888404</v>
      </c>
      <c r="P22" s="325"/>
      <c r="Q22" s="325"/>
    </row>
    <row r="23" spans="1:17" s="80" customFormat="1" ht="18" customHeight="1">
      <c r="A23" s="119" t="s">
        <v>106</v>
      </c>
      <c r="B23" s="110" t="s">
        <v>15</v>
      </c>
      <c r="C23" s="215">
        <v>8010951</v>
      </c>
      <c r="D23" s="215">
        <v>0</v>
      </c>
      <c r="E23" s="215">
        <v>0</v>
      </c>
      <c r="F23" s="215">
        <v>0</v>
      </c>
      <c r="G23" s="215">
        <v>0</v>
      </c>
      <c r="H23" s="215">
        <v>0</v>
      </c>
      <c r="I23" s="215">
        <v>0</v>
      </c>
      <c r="J23" s="215">
        <v>0</v>
      </c>
      <c r="K23" s="215">
        <v>2261607</v>
      </c>
      <c r="L23" s="215">
        <v>1000000</v>
      </c>
      <c r="M23" s="215">
        <f t="shared" si="4"/>
        <v>3261607</v>
      </c>
      <c r="N23" s="215">
        <v>0</v>
      </c>
      <c r="O23" s="215">
        <f t="shared" si="5"/>
        <v>11272558</v>
      </c>
      <c r="P23" s="325"/>
      <c r="Q23" s="325"/>
    </row>
    <row r="24" spans="1:17" s="80" customFormat="1" ht="18" customHeight="1">
      <c r="A24" s="119" t="s">
        <v>107</v>
      </c>
      <c r="B24" s="110" t="s">
        <v>16</v>
      </c>
      <c r="C24" s="215">
        <v>1041727</v>
      </c>
      <c r="D24" s="215">
        <v>0</v>
      </c>
      <c r="E24" s="215">
        <v>0</v>
      </c>
      <c r="F24" s="215">
        <v>0</v>
      </c>
      <c r="G24" s="215">
        <v>0</v>
      </c>
      <c r="H24" s="215">
        <v>0</v>
      </c>
      <c r="I24" s="215">
        <v>0</v>
      </c>
      <c r="J24" s="215">
        <v>0</v>
      </c>
      <c r="K24" s="215">
        <v>6186029</v>
      </c>
      <c r="L24" s="215">
        <v>1508236</v>
      </c>
      <c r="M24" s="215">
        <f t="shared" si="4"/>
        <v>7694265</v>
      </c>
      <c r="N24" s="215">
        <v>0</v>
      </c>
      <c r="O24" s="215">
        <f t="shared" si="5"/>
        <v>8735992</v>
      </c>
      <c r="P24" s="325"/>
      <c r="Q24" s="325"/>
    </row>
    <row r="25" spans="1:17" s="80" customFormat="1" ht="18" customHeight="1">
      <c r="A25" s="119" t="s">
        <v>93</v>
      </c>
      <c r="B25" s="110" t="s">
        <v>135</v>
      </c>
      <c r="C25" s="215">
        <v>36133497</v>
      </c>
      <c r="D25" s="215">
        <v>4285000</v>
      </c>
      <c r="E25" s="215">
        <v>0</v>
      </c>
      <c r="F25" s="215">
        <v>0</v>
      </c>
      <c r="G25" s="215">
        <v>0</v>
      </c>
      <c r="H25" s="215">
        <v>0</v>
      </c>
      <c r="I25" s="215">
        <v>0</v>
      </c>
      <c r="J25" s="215">
        <v>0</v>
      </c>
      <c r="K25" s="215">
        <v>4319150</v>
      </c>
      <c r="L25" s="215">
        <v>790202</v>
      </c>
      <c r="M25" s="215">
        <f t="shared" si="4"/>
        <v>5109352</v>
      </c>
      <c r="N25" s="215">
        <v>0</v>
      </c>
      <c r="O25" s="215">
        <f t="shared" si="5"/>
        <v>45527849</v>
      </c>
      <c r="P25" s="325"/>
      <c r="Q25" s="325"/>
    </row>
    <row r="26" spans="1:17" s="80" customFormat="1" ht="17.5" customHeight="1">
      <c r="A26" s="119" t="s">
        <v>94</v>
      </c>
      <c r="B26" s="110" t="s">
        <v>286</v>
      </c>
      <c r="C26" s="215">
        <v>17058286</v>
      </c>
      <c r="D26" s="215">
        <v>0</v>
      </c>
      <c r="E26" s="215">
        <v>12265549</v>
      </c>
      <c r="F26" s="215">
        <v>0</v>
      </c>
      <c r="G26" s="215">
        <v>0</v>
      </c>
      <c r="H26" s="215">
        <v>0</v>
      </c>
      <c r="I26" s="215">
        <v>0</v>
      </c>
      <c r="J26" s="215">
        <v>19868223</v>
      </c>
      <c r="K26" s="215">
        <v>4327646</v>
      </c>
      <c r="L26" s="215">
        <v>5150996</v>
      </c>
      <c r="M26" s="215">
        <f t="shared" si="4"/>
        <v>41612414</v>
      </c>
      <c r="N26" s="215">
        <v>0</v>
      </c>
      <c r="O26" s="215">
        <f t="shared" si="5"/>
        <v>58670700</v>
      </c>
      <c r="P26" s="325"/>
      <c r="Q26" s="325"/>
    </row>
    <row r="27" spans="1:17" s="80" customFormat="1" ht="18" customHeight="1">
      <c r="A27" s="119" t="s">
        <v>108</v>
      </c>
      <c r="B27" s="110" t="s">
        <v>136</v>
      </c>
      <c r="C27" s="215">
        <v>7991671</v>
      </c>
      <c r="D27" s="215">
        <v>0</v>
      </c>
      <c r="E27" s="215">
        <v>0</v>
      </c>
      <c r="F27" s="215">
        <v>0</v>
      </c>
      <c r="G27" s="215">
        <v>0</v>
      </c>
      <c r="H27" s="215">
        <v>0</v>
      </c>
      <c r="I27" s="215">
        <v>0</v>
      </c>
      <c r="J27" s="215">
        <v>661947</v>
      </c>
      <c r="K27" s="215">
        <v>2293586</v>
      </c>
      <c r="L27" s="215">
        <v>1141861</v>
      </c>
      <c r="M27" s="215">
        <f t="shared" si="4"/>
        <v>4097394</v>
      </c>
      <c r="N27" s="215">
        <v>0</v>
      </c>
      <c r="O27" s="215">
        <f t="shared" si="5"/>
        <v>12089065</v>
      </c>
      <c r="P27" s="325"/>
      <c r="Q27" s="325"/>
    </row>
    <row r="28" spans="1:17" s="80" customFormat="1" ht="18" customHeight="1">
      <c r="A28" s="653" t="s">
        <v>220</v>
      </c>
      <c r="B28" s="654"/>
      <c r="C28" s="216">
        <f>SUM(C22:C27)</f>
        <v>98345922</v>
      </c>
      <c r="D28" s="216">
        <f t="shared" ref="D28:J28" si="6">SUM(D22:D27)</f>
        <v>4285000</v>
      </c>
      <c r="E28" s="216">
        <f t="shared" si="6"/>
        <v>12265549</v>
      </c>
      <c r="F28" s="216">
        <f t="shared" si="6"/>
        <v>0</v>
      </c>
      <c r="G28" s="216">
        <f t="shared" si="6"/>
        <v>0</v>
      </c>
      <c r="H28" s="216">
        <f t="shared" si="6"/>
        <v>0</v>
      </c>
      <c r="I28" s="216">
        <f t="shared" si="6"/>
        <v>0</v>
      </c>
      <c r="J28" s="216">
        <f t="shared" si="6"/>
        <v>20530170</v>
      </c>
      <c r="K28" s="216">
        <f>SUM(K22:K27)</f>
        <v>24722664</v>
      </c>
      <c r="L28" s="216">
        <f>SUM(L22:L27)</f>
        <v>10035263</v>
      </c>
      <c r="M28" s="216">
        <f>SUM(M22:M27)</f>
        <v>67553646</v>
      </c>
      <c r="N28" s="216">
        <f>SUM(N22:N27)</f>
        <v>0</v>
      </c>
      <c r="O28" s="216">
        <f>SUM(O22:O27)</f>
        <v>170184568</v>
      </c>
      <c r="P28" s="325"/>
      <c r="Q28" s="325"/>
    </row>
    <row r="29" spans="1:17" s="80" customFormat="1" ht="18" customHeight="1">
      <c r="A29" s="119" t="s">
        <v>95</v>
      </c>
      <c r="B29" s="109" t="s">
        <v>167</v>
      </c>
      <c r="C29" s="215">
        <v>45094506</v>
      </c>
      <c r="D29" s="215">
        <v>0</v>
      </c>
      <c r="E29" s="215">
        <v>0</v>
      </c>
      <c r="F29" s="215">
        <v>0</v>
      </c>
      <c r="G29" s="215">
        <v>0</v>
      </c>
      <c r="H29" s="215">
        <v>13337686</v>
      </c>
      <c r="I29" s="215">
        <v>1452655</v>
      </c>
      <c r="J29" s="215">
        <v>0</v>
      </c>
      <c r="K29" s="215">
        <v>0</v>
      </c>
      <c r="L29" s="215">
        <v>4584040</v>
      </c>
      <c r="M29" s="215">
        <f>SUM(E29:L29)</f>
        <v>19374381</v>
      </c>
      <c r="N29" s="215">
        <v>0</v>
      </c>
      <c r="O29" s="215">
        <f>SUM(C29,D29,M29,N29)</f>
        <v>64468887</v>
      </c>
      <c r="P29" s="325"/>
      <c r="Q29" s="325"/>
    </row>
    <row r="30" spans="1:17" s="80" customFormat="1" ht="18" customHeight="1">
      <c r="A30" s="119" t="s">
        <v>96</v>
      </c>
      <c r="B30" s="109" t="s">
        <v>109</v>
      </c>
      <c r="C30" s="215">
        <v>2874471</v>
      </c>
      <c r="D30" s="215">
        <v>0</v>
      </c>
      <c r="E30" s="215">
        <v>0</v>
      </c>
      <c r="F30" s="215">
        <v>0</v>
      </c>
      <c r="G30" s="215">
        <v>0</v>
      </c>
      <c r="H30" s="215">
        <v>1967708</v>
      </c>
      <c r="I30" s="215">
        <v>122357</v>
      </c>
      <c r="J30" s="215">
        <v>0</v>
      </c>
      <c r="K30" s="215">
        <v>941261</v>
      </c>
      <c r="L30" s="215">
        <v>5791642</v>
      </c>
      <c r="M30" s="215">
        <f>SUM(E30:L30)</f>
        <v>8822968</v>
      </c>
      <c r="N30" s="215">
        <v>0</v>
      </c>
      <c r="O30" s="215">
        <f>SUM(C30,D30,M30,N30)</f>
        <v>11697439</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53" t="s">
        <v>364</v>
      </c>
      <c r="B32" s="654"/>
      <c r="C32" s="216">
        <f>SUM(C29:C31)</f>
        <v>51443738</v>
      </c>
      <c r="D32" s="216">
        <f t="shared" ref="D32:J32" si="7">SUM(D29:D31)</f>
        <v>0</v>
      </c>
      <c r="E32" s="216">
        <f t="shared" si="7"/>
        <v>0</v>
      </c>
      <c r="F32" s="216">
        <f t="shared" si="7"/>
        <v>0</v>
      </c>
      <c r="G32" s="216">
        <f t="shared" si="7"/>
        <v>0</v>
      </c>
      <c r="H32" s="216">
        <f t="shared" si="7"/>
        <v>22230451</v>
      </c>
      <c r="I32" s="216">
        <f t="shared" si="7"/>
        <v>1575012</v>
      </c>
      <c r="J32" s="216">
        <f t="shared" si="7"/>
        <v>0</v>
      </c>
      <c r="K32" s="216">
        <f>SUM(K29:K31)</f>
        <v>941261</v>
      </c>
      <c r="L32" s="216">
        <f>SUM(L29:L31)</f>
        <v>10375682</v>
      </c>
      <c r="M32" s="216">
        <f>SUM(M29:M31)</f>
        <v>35122406</v>
      </c>
      <c r="N32" s="216">
        <f>SUM(N29:N31)</f>
        <v>0</v>
      </c>
      <c r="O32" s="216">
        <f>SUM(O29:O31)</f>
        <v>86566144</v>
      </c>
      <c r="P32" s="325"/>
      <c r="Q32" s="325"/>
    </row>
    <row r="33" spans="1:17" s="80" customFormat="1" ht="18" customHeight="1">
      <c r="A33" s="119" t="s">
        <v>98</v>
      </c>
      <c r="B33" s="122" t="s">
        <v>18</v>
      </c>
      <c r="C33" s="215">
        <v>31339565</v>
      </c>
      <c r="D33" s="215">
        <v>0</v>
      </c>
      <c r="E33" s="215">
        <v>7482899</v>
      </c>
      <c r="F33" s="215">
        <v>0</v>
      </c>
      <c r="G33" s="215">
        <v>2808381</v>
      </c>
      <c r="H33" s="215">
        <v>691927</v>
      </c>
      <c r="I33" s="215">
        <v>626498</v>
      </c>
      <c r="J33" s="215">
        <v>0</v>
      </c>
      <c r="K33" s="215">
        <v>526399</v>
      </c>
      <c r="L33" s="215">
        <v>0</v>
      </c>
      <c r="M33" s="215">
        <f>SUM(E33:L33)</f>
        <v>12136104</v>
      </c>
      <c r="N33" s="215">
        <v>0</v>
      </c>
      <c r="O33" s="215">
        <f>SUM(C33,D33,M33,N33)</f>
        <v>43475669</v>
      </c>
      <c r="P33" s="325"/>
      <c r="Q33" s="325"/>
    </row>
    <row r="34" spans="1:17" s="80" customFormat="1" ht="18" customHeight="1">
      <c r="A34" s="119" t="s">
        <v>248</v>
      </c>
      <c r="B34" s="122" t="s">
        <v>19</v>
      </c>
      <c r="C34" s="215">
        <v>12777780</v>
      </c>
      <c r="D34" s="215">
        <v>0</v>
      </c>
      <c r="E34" s="215">
        <v>3595750</v>
      </c>
      <c r="F34" s="215">
        <v>68456</v>
      </c>
      <c r="G34" s="215">
        <v>1055326</v>
      </c>
      <c r="H34" s="215">
        <v>638101</v>
      </c>
      <c r="I34" s="215">
        <v>234381</v>
      </c>
      <c r="J34" s="215">
        <v>0</v>
      </c>
      <c r="K34" s="215">
        <v>65885</v>
      </c>
      <c r="L34" s="215">
        <v>0</v>
      </c>
      <c r="M34" s="215">
        <f>SUM(E34:L34)</f>
        <v>5657899</v>
      </c>
      <c r="N34" s="215">
        <v>0</v>
      </c>
      <c r="O34" s="215">
        <f>SUM(C34,D34,M34,N34)</f>
        <v>18435679</v>
      </c>
      <c r="P34" s="325"/>
      <c r="Q34" s="325"/>
    </row>
    <row r="35" spans="1:17" s="80" customFormat="1" ht="18" customHeight="1">
      <c r="A35" s="119" t="s">
        <v>249</v>
      </c>
      <c r="B35" s="122" t="s">
        <v>20</v>
      </c>
      <c r="C35" s="215">
        <v>760199</v>
      </c>
      <c r="D35" s="215">
        <v>0</v>
      </c>
      <c r="E35" s="215">
        <v>406785</v>
      </c>
      <c r="F35" s="215">
        <v>0</v>
      </c>
      <c r="G35" s="215">
        <v>90224</v>
      </c>
      <c r="H35" s="215">
        <v>90552</v>
      </c>
      <c r="I35" s="215">
        <v>19878</v>
      </c>
      <c r="J35" s="215">
        <v>0</v>
      </c>
      <c r="K35" s="215">
        <v>198</v>
      </c>
      <c r="L35" s="215">
        <v>0</v>
      </c>
      <c r="M35" s="215">
        <f>SUM(E35:L35)</f>
        <v>607637</v>
      </c>
      <c r="N35" s="215">
        <v>0</v>
      </c>
      <c r="O35" s="215">
        <f>SUM(C35,D35,M35,N35)</f>
        <v>1367836</v>
      </c>
      <c r="P35" s="325"/>
      <c r="Q35" s="325"/>
    </row>
    <row r="36" spans="1:17" s="80" customFormat="1" ht="18" customHeight="1">
      <c r="A36" s="119" t="s">
        <v>250</v>
      </c>
      <c r="B36" s="122" t="s">
        <v>21</v>
      </c>
      <c r="C36" s="215">
        <v>60982565</v>
      </c>
      <c r="D36" s="215">
        <v>0</v>
      </c>
      <c r="E36" s="215">
        <v>12390092</v>
      </c>
      <c r="F36" s="215">
        <v>0</v>
      </c>
      <c r="G36" s="215">
        <v>4922476</v>
      </c>
      <c r="H36" s="215">
        <v>1412937</v>
      </c>
      <c r="I36" s="215">
        <v>1095730</v>
      </c>
      <c r="J36" s="215">
        <v>0</v>
      </c>
      <c r="K36" s="215">
        <v>522561</v>
      </c>
      <c r="L36" s="215">
        <v>449311</v>
      </c>
      <c r="M36" s="215">
        <f>SUM(E36:L36)</f>
        <v>20793107</v>
      </c>
      <c r="N36" s="215">
        <v>0</v>
      </c>
      <c r="O36" s="215">
        <f>SUM(C36,D36,M36,N36)</f>
        <v>81775672</v>
      </c>
      <c r="P36" s="325"/>
      <c r="Q36" s="325"/>
    </row>
    <row r="37" spans="1:17" s="81" customFormat="1" ht="18" customHeight="1">
      <c r="A37" s="653" t="s">
        <v>345</v>
      </c>
      <c r="B37" s="654"/>
      <c r="C37" s="216">
        <f>SUM(C33:C36)</f>
        <v>105860109</v>
      </c>
      <c r="D37" s="216">
        <f t="shared" ref="D37:J37" si="8">SUM(D33:D36)</f>
        <v>0</v>
      </c>
      <c r="E37" s="216">
        <f t="shared" si="8"/>
        <v>23875526</v>
      </c>
      <c r="F37" s="216">
        <f t="shared" si="8"/>
        <v>68456</v>
      </c>
      <c r="G37" s="216">
        <f t="shared" si="8"/>
        <v>8876407</v>
      </c>
      <c r="H37" s="216">
        <f t="shared" si="8"/>
        <v>2833517</v>
      </c>
      <c r="I37" s="216">
        <f t="shared" si="8"/>
        <v>1976487</v>
      </c>
      <c r="J37" s="216">
        <f t="shared" si="8"/>
        <v>0</v>
      </c>
      <c r="K37" s="216">
        <f>SUM(K33:K36)</f>
        <v>1115043</v>
      </c>
      <c r="L37" s="216">
        <f>SUM(L33:L36)</f>
        <v>449311</v>
      </c>
      <c r="M37" s="216">
        <f>SUM(M33:M36)</f>
        <v>39194747</v>
      </c>
      <c r="N37" s="216">
        <f>SUM(N33:N36)</f>
        <v>0</v>
      </c>
      <c r="O37" s="216">
        <f>SUM(O33:O36)</f>
        <v>145054856</v>
      </c>
      <c r="P37" s="325"/>
      <c r="Q37" s="325"/>
    </row>
    <row r="38" spans="1:17" s="80" customFormat="1" ht="18" customHeight="1">
      <c r="A38" s="119" t="s">
        <v>99</v>
      </c>
      <c r="B38" s="120" t="s">
        <v>110</v>
      </c>
      <c r="C38" s="215">
        <v>46412461</v>
      </c>
      <c r="D38" s="215">
        <v>0</v>
      </c>
      <c r="E38" s="215">
        <v>5204076</v>
      </c>
      <c r="F38" s="215">
        <v>0</v>
      </c>
      <c r="G38" s="215">
        <v>4370899</v>
      </c>
      <c r="H38" s="215">
        <v>0</v>
      </c>
      <c r="I38" s="215">
        <v>717276</v>
      </c>
      <c r="J38" s="215">
        <v>0</v>
      </c>
      <c r="K38" s="215">
        <v>2906014</v>
      </c>
      <c r="L38" s="215">
        <v>732933</v>
      </c>
      <c r="M38" s="215">
        <f>SUM(E38:L38)</f>
        <v>13931198</v>
      </c>
      <c r="N38" s="215">
        <v>0</v>
      </c>
      <c r="O38" s="215">
        <f>SUM(C38,D38,M38,N38)</f>
        <v>60343659</v>
      </c>
      <c r="P38" s="325"/>
      <c r="Q38" s="325"/>
    </row>
    <row r="39" spans="1:17" s="81" customFormat="1" ht="18" customHeight="1">
      <c r="A39" s="653" t="s">
        <v>344</v>
      </c>
      <c r="B39" s="654"/>
      <c r="C39" s="216">
        <f>SUM(C38:C38)</f>
        <v>46412461</v>
      </c>
      <c r="D39" s="216">
        <f t="shared" ref="D39:J39" si="9">SUM(D38:D38)</f>
        <v>0</v>
      </c>
      <c r="E39" s="216">
        <f t="shared" si="9"/>
        <v>5204076</v>
      </c>
      <c r="F39" s="216">
        <f t="shared" si="9"/>
        <v>0</v>
      </c>
      <c r="G39" s="216">
        <f t="shared" si="9"/>
        <v>4370899</v>
      </c>
      <c r="H39" s="216">
        <f t="shared" si="9"/>
        <v>0</v>
      </c>
      <c r="I39" s="216">
        <f t="shared" si="9"/>
        <v>717276</v>
      </c>
      <c r="J39" s="216">
        <f t="shared" si="9"/>
        <v>0</v>
      </c>
      <c r="K39" s="216">
        <f>SUM(K38:K38)</f>
        <v>2906014</v>
      </c>
      <c r="L39" s="216">
        <f>SUM(L38:L38)</f>
        <v>732933</v>
      </c>
      <c r="M39" s="216">
        <f>SUM(M38:M38)</f>
        <v>13931198</v>
      </c>
      <c r="N39" s="216">
        <f>SUM(N38:N38)</f>
        <v>0</v>
      </c>
      <c r="O39" s="216">
        <f>SUM(O38:O38)</f>
        <v>60343659</v>
      </c>
      <c r="P39" s="325"/>
      <c r="Q39" s="325"/>
    </row>
    <row r="40" spans="1:17" s="81" customFormat="1" ht="15.45">
      <c r="A40" s="119" t="s">
        <v>455</v>
      </c>
      <c r="B40" s="120" t="s">
        <v>456</v>
      </c>
      <c r="C40" s="215">
        <v>7983790</v>
      </c>
      <c r="D40" s="215">
        <v>0</v>
      </c>
      <c r="E40" s="215">
        <v>0</v>
      </c>
      <c r="F40" s="215">
        <v>0</v>
      </c>
      <c r="G40" s="215">
        <v>663899</v>
      </c>
      <c r="H40" s="215">
        <v>0</v>
      </c>
      <c r="I40" s="215">
        <v>130185</v>
      </c>
      <c r="J40" s="215">
        <v>0</v>
      </c>
      <c r="K40" s="215">
        <v>0</v>
      </c>
      <c r="L40" s="215">
        <v>0</v>
      </c>
      <c r="M40" s="215">
        <f>SUM(E40:L40)</f>
        <v>794084</v>
      </c>
      <c r="N40" s="215">
        <v>0</v>
      </c>
      <c r="O40" s="215">
        <f>SUM(C40,D40,M40,N40)</f>
        <v>8777874</v>
      </c>
      <c r="P40" s="325"/>
      <c r="Q40" s="325"/>
    </row>
    <row r="41" spans="1:17" s="81" customFormat="1" ht="15">
      <c r="A41" s="653" t="s">
        <v>465</v>
      </c>
      <c r="B41" s="654"/>
      <c r="C41" s="216">
        <f>SUM(C40:C40)</f>
        <v>7983790</v>
      </c>
      <c r="D41" s="216">
        <f t="shared" ref="D41:J41" si="10">SUM(D40:D40)</f>
        <v>0</v>
      </c>
      <c r="E41" s="216">
        <f t="shared" si="10"/>
        <v>0</v>
      </c>
      <c r="F41" s="216">
        <f t="shared" si="10"/>
        <v>0</v>
      </c>
      <c r="G41" s="216">
        <f t="shared" si="10"/>
        <v>663899</v>
      </c>
      <c r="H41" s="216">
        <f t="shared" si="10"/>
        <v>0</v>
      </c>
      <c r="I41" s="216">
        <f t="shared" si="10"/>
        <v>130185</v>
      </c>
      <c r="J41" s="216">
        <f t="shared" si="10"/>
        <v>0</v>
      </c>
      <c r="K41" s="216">
        <f>SUM(K40:K40)</f>
        <v>0</v>
      </c>
      <c r="L41" s="216">
        <f>SUM(L40:L40)</f>
        <v>0</v>
      </c>
      <c r="M41" s="216">
        <f>SUM(M40:M40)</f>
        <v>794084</v>
      </c>
      <c r="N41" s="216">
        <f>SUM(N40:N40)</f>
        <v>0</v>
      </c>
      <c r="O41" s="216">
        <f>SUM(O40:O40)</f>
        <v>8777874</v>
      </c>
      <c r="P41" s="325"/>
    </row>
    <row r="42" spans="1:17" s="81" customFormat="1" ht="15.45">
      <c r="A42" s="119" t="s">
        <v>566</v>
      </c>
      <c r="B42" s="120" t="s">
        <v>567</v>
      </c>
      <c r="C42" s="215">
        <v>0</v>
      </c>
      <c r="D42" s="215">
        <v>0</v>
      </c>
      <c r="E42" s="215">
        <v>0</v>
      </c>
      <c r="F42" s="215">
        <v>0</v>
      </c>
      <c r="G42" s="215">
        <v>0</v>
      </c>
      <c r="H42" s="215">
        <v>0</v>
      </c>
      <c r="I42" s="215">
        <v>0</v>
      </c>
      <c r="J42" s="215">
        <v>0</v>
      </c>
      <c r="K42" s="215">
        <v>0</v>
      </c>
      <c r="L42" s="215">
        <v>0</v>
      </c>
      <c r="M42" s="215">
        <f>SUM(E42:L42)</f>
        <v>0</v>
      </c>
      <c r="N42" s="215">
        <v>0</v>
      </c>
      <c r="O42" s="215">
        <f>SUM(C42,D42,M42,N42)</f>
        <v>0</v>
      </c>
      <c r="P42" s="325"/>
    </row>
    <row r="43" spans="1:17" s="81" customFormat="1" ht="15">
      <c r="A43" s="653" t="s">
        <v>568</v>
      </c>
      <c r="B43" s="654"/>
      <c r="C43" s="216">
        <f>SUM(C42:C42)</f>
        <v>0</v>
      </c>
      <c r="D43" s="216">
        <f t="shared" ref="D43:J43" si="11">SUM(D42:D42)</f>
        <v>0</v>
      </c>
      <c r="E43" s="216">
        <f t="shared" si="11"/>
        <v>0</v>
      </c>
      <c r="F43" s="216">
        <f t="shared" si="11"/>
        <v>0</v>
      </c>
      <c r="G43" s="216">
        <f t="shared" si="11"/>
        <v>0</v>
      </c>
      <c r="H43" s="216">
        <f t="shared" si="11"/>
        <v>0</v>
      </c>
      <c r="I43" s="216">
        <f t="shared" si="11"/>
        <v>0</v>
      </c>
      <c r="J43" s="216">
        <f t="shared" si="11"/>
        <v>0</v>
      </c>
      <c r="K43" s="216">
        <f>SUM(K42:K42)</f>
        <v>0</v>
      </c>
      <c r="L43" s="216">
        <f>SUM(L42:L42)</f>
        <v>0</v>
      </c>
      <c r="M43" s="216">
        <f>SUM(M42:M42)</f>
        <v>0</v>
      </c>
      <c r="N43" s="216">
        <f>SUM(N42:N42)</f>
        <v>0</v>
      </c>
      <c r="O43" s="216">
        <f>SUM(O42:O42)</f>
        <v>0</v>
      </c>
      <c r="P43" s="325"/>
    </row>
    <row r="44" spans="1:17" s="81" customFormat="1" ht="15">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4">
        <f>SUM(C39,C37,C32,C28,C21,C9,C41,C43)</f>
        <v>1664727128</v>
      </c>
      <c r="D45" s="474">
        <f t="shared" ref="D45:O45" si="12">SUM(D39,D37,D32,D28,D21,D9,D41,D43)</f>
        <v>4285000</v>
      </c>
      <c r="E45" s="474">
        <f t="shared" si="12"/>
        <v>302821248</v>
      </c>
      <c r="F45" s="474">
        <f t="shared" si="12"/>
        <v>29528397</v>
      </c>
      <c r="G45" s="474">
        <f t="shared" si="12"/>
        <v>338951540</v>
      </c>
      <c r="H45" s="474">
        <f t="shared" si="12"/>
        <v>28983072</v>
      </c>
      <c r="I45" s="474">
        <f t="shared" si="12"/>
        <v>18208975</v>
      </c>
      <c r="J45" s="474">
        <f t="shared" si="12"/>
        <v>20530170</v>
      </c>
      <c r="K45" s="474">
        <f t="shared" si="12"/>
        <v>132100778</v>
      </c>
      <c r="L45" s="474">
        <f t="shared" si="12"/>
        <v>26295929</v>
      </c>
      <c r="M45" s="474">
        <f t="shared" si="12"/>
        <v>897420109</v>
      </c>
      <c r="N45" s="474">
        <f t="shared" si="12"/>
        <v>12142688</v>
      </c>
      <c r="O45" s="474">
        <f t="shared" si="12"/>
        <v>2578574925</v>
      </c>
      <c r="P45" s="325"/>
    </row>
    <row r="46" spans="1:17" s="15" customFormat="1" ht="14.6"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2578574925</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9"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topLeftCell="A4" zoomScale="70" zoomScaleNormal="70" zoomScaleSheetLayoutView="70" workbookViewId="0">
      <selection activeCell="P4" sqref="P1:P1048576"/>
    </sheetView>
  </sheetViews>
  <sheetFormatPr defaultColWidth="9.15234375" defaultRowHeight="15.45"/>
  <cols>
    <col min="1" max="1" width="7.69140625" style="149" customWidth="1"/>
    <col min="2" max="2" width="52.69140625" style="149" bestFit="1" customWidth="1"/>
    <col min="3" max="3" width="17.15234375" style="152" bestFit="1" customWidth="1"/>
    <col min="4" max="4" width="13.69140625" style="152" bestFit="1" customWidth="1"/>
    <col min="5" max="5" width="16.3828125" style="152" bestFit="1" customWidth="1"/>
    <col min="6" max="6" width="15.15234375" style="152" bestFit="1" customWidth="1"/>
    <col min="7" max="7" width="16.69140625" style="152" bestFit="1" customWidth="1"/>
    <col min="8" max="9" width="15.15234375" style="152" bestFit="1" customWidth="1"/>
    <col min="10" max="10" width="15" style="152" customWidth="1"/>
    <col min="11" max="11" width="15.15234375" style="152" bestFit="1" customWidth="1"/>
    <col min="12" max="12" width="15.15234375" style="152" customWidth="1"/>
    <col min="13" max="13" width="16.3828125" style="152" bestFit="1" customWidth="1"/>
    <col min="14" max="14" width="13.84375" style="152" bestFit="1" customWidth="1"/>
    <col min="15" max="15" width="17.69140625" style="152" customWidth="1"/>
    <col min="16" max="16" width="18.15234375" style="168" bestFit="1" customWidth="1"/>
    <col min="17" max="17" width="14" style="149" bestFit="1" customWidth="1"/>
    <col min="18" max="18" width="10.69140625" style="149" bestFit="1" customWidth="1"/>
    <col min="19" max="16384" width="9.15234375" style="149"/>
  </cols>
  <sheetData>
    <row r="1" spans="1:16" s="283" customFormat="1">
      <c r="A1" s="197" t="s">
        <v>3</v>
      </c>
      <c r="B1" s="197"/>
      <c r="C1" s="197"/>
      <c r="D1" s="197"/>
      <c r="E1" s="197"/>
      <c r="F1" s="197"/>
      <c r="G1" s="197"/>
      <c r="H1" s="197"/>
      <c r="I1" s="197"/>
      <c r="J1" s="197"/>
      <c r="K1" s="197"/>
      <c r="L1" s="197"/>
      <c r="M1" s="197"/>
      <c r="N1" s="197"/>
      <c r="O1" s="197"/>
      <c r="P1" s="480"/>
    </row>
    <row r="2" spans="1:16">
      <c r="A2" s="198" t="s">
        <v>561</v>
      </c>
      <c r="B2" s="198"/>
      <c r="C2" s="198"/>
      <c r="D2" s="198"/>
      <c r="E2" s="198"/>
      <c r="F2" s="198"/>
      <c r="G2" s="198"/>
      <c r="H2" s="198"/>
      <c r="I2" s="198"/>
      <c r="J2" s="198"/>
      <c r="K2" s="198"/>
      <c r="L2" s="198"/>
      <c r="M2" s="198"/>
      <c r="N2" s="198"/>
      <c r="O2" s="198"/>
    </row>
    <row r="3" spans="1:16">
      <c r="A3" s="148" t="str">
        <f>'Schedule 1'!A3:L3</f>
        <v>Data Through May 31, 2024</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662" t="s">
        <v>6</v>
      </c>
      <c r="F5" s="662"/>
      <c r="G5" s="662"/>
      <c r="H5" s="662"/>
      <c r="I5" s="662"/>
      <c r="J5" s="662"/>
      <c r="K5" s="662"/>
      <c r="L5" s="662"/>
      <c r="M5" s="662"/>
      <c r="N5" s="201"/>
      <c r="O5" s="202"/>
    </row>
    <row r="6" spans="1:16" ht="30">
      <c r="A6" s="286"/>
      <c r="B6" s="287"/>
      <c r="C6" s="205" t="s">
        <v>4</v>
      </c>
      <c r="D6" s="288" t="s">
        <v>5</v>
      </c>
      <c r="E6" s="289" t="s">
        <v>535</v>
      </c>
      <c r="F6" s="290" t="s">
        <v>346</v>
      </c>
      <c r="G6" s="290" t="s">
        <v>182</v>
      </c>
      <c r="H6" s="290" t="s">
        <v>187</v>
      </c>
      <c r="I6" s="290" t="s">
        <v>188</v>
      </c>
      <c r="J6" s="290" t="s">
        <v>291</v>
      </c>
      <c r="K6" s="107" t="s">
        <v>183</v>
      </c>
      <c r="L6" s="291" t="s">
        <v>478</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53" t="s">
        <v>218</v>
      </c>
      <c r="B9" s="654"/>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-20952414</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-20952414</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-20230412</v>
      </c>
      <c r="D12" s="292">
        <v>0</v>
      </c>
      <c r="E12" s="292">
        <v>0</v>
      </c>
      <c r="F12" s="292">
        <v>0</v>
      </c>
      <c r="G12" s="292">
        <v>-927320</v>
      </c>
      <c r="H12" s="292">
        <v>0</v>
      </c>
      <c r="I12" s="292">
        <v>0</v>
      </c>
      <c r="J12" s="292">
        <v>0</v>
      </c>
      <c r="K12" s="292">
        <v>0</v>
      </c>
      <c r="L12" s="292">
        <v>0</v>
      </c>
      <c r="M12" s="292">
        <f t="shared" si="1"/>
        <v>-927320</v>
      </c>
      <c r="N12" s="292">
        <v>0</v>
      </c>
      <c r="O12" s="292">
        <f t="shared" si="2"/>
        <v>-21157732</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0</v>
      </c>
      <c r="D17" s="292">
        <v>0</v>
      </c>
      <c r="E17" s="292">
        <v>0</v>
      </c>
      <c r="F17" s="292">
        <v>0</v>
      </c>
      <c r="G17" s="292">
        <v>0</v>
      </c>
      <c r="H17" s="292">
        <v>0</v>
      </c>
      <c r="I17" s="292">
        <v>0</v>
      </c>
      <c r="J17" s="292">
        <v>0</v>
      </c>
      <c r="K17" s="292">
        <v>0</v>
      </c>
      <c r="L17" s="292">
        <v>0</v>
      </c>
      <c r="M17" s="292">
        <f t="shared" si="1"/>
        <v>0</v>
      </c>
      <c r="N17" s="292">
        <v>0</v>
      </c>
      <c r="O17" s="292">
        <f t="shared" si="2"/>
        <v>0</v>
      </c>
      <c r="P17" s="67"/>
    </row>
    <row r="18" spans="1:17" s="143" customFormat="1" ht="18" customHeight="1">
      <c r="A18" s="120" t="s">
        <v>103</v>
      </c>
      <c r="B18" s="120" t="s">
        <v>164</v>
      </c>
      <c r="C18" s="292">
        <v>-26368696</v>
      </c>
      <c r="D18" s="292">
        <v>0</v>
      </c>
      <c r="E18" s="292">
        <v>20952414</v>
      </c>
      <c r="F18" s="292">
        <v>0</v>
      </c>
      <c r="G18" s="292">
        <v>6678798</v>
      </c>
      <c r="H18" s="292">
        <v>0</v>
      </c>
      <c r="I18" s="292">
        <v>0</v>
      </c>
      <c r="J18" s="292">
        <v>0</v>
      </c>
      <c r="K18" s="292">
        <v>0</v>
      </c>
      <c r="L18" s="292">
        <v>0</v>
      </c>
      <c r="M18" s="292">
        <f t="shared" si="1"/>
        <v>27631212</v>
      </c>
      <c r="N18" s="292">
        <v>0</v>
      </c>
      <c r="O18" s="292">
        <f t="shared" si="2"/>
        <v>1262516</v>
      </c>
      <c r="P18" s="67"/>
      <c r="Q18" s="456"/>
    </row>
    <row r="19" spans="1:17" s="143" customFormat="1" ht="18" customHeight="1">
      <c r="A19" s="120" t="s">
        <v>104</v>
      </c>
      <c r="B19" s="120" t="s">
        <v>165</v>
      </c>
      <c r="C19" s="292">
        <v>4998644</v>
      </c>
      <c r="D19" s="292">
        <v>0</v>
      </c>
      <c r="E19" s="292">
        <v>0</v>
      </c>
      <c r="F19" s="292">
        <v>0</v>
      </c>
      <c r="G19" s="292">
        <v>6792516</v>
      </c>
      <c r="H19" s="292">
        <v>0</v>
      </c>
      <c r="I19" s="292">
        <v>0</v>
      </c>
      <c r="J19" s="292">
        <v>0</v>
      </c>
      <c r="K19" s="292">
        <v>0</v>
      </c>
      <c r="L19" s="292">
        <v>0</v>
      </c>
      <c r="M19" s="292">
        <f t="shared" si="1"/>
        <v>6792516</v>
      </c>
      <c r="N19" s="292">
        <v>0</v>
      </c>
      <c r="O19" s="292">
        <f t="shared" si="2"/>
        <v>11791160</v>
      </c>
      <c r="P19" s="67"/>
    </row>
    <row r="20" spans="1:17" s="143" customFormat="1" ht="18" customHeight="1">
      <c r="A20" s="120" t="s">
        <v>105</v>
      </c>
      <c r="B20" s="120" t="s">
        <v>166</v>
      </c>
      <c r="C20" s="292">
        <v>-27274</v>
      </c>
      <c r="D20" s="292">
        <v>0</v>
      </c>
      <c r="E20" s="292">
        <v>0</v>
      </c>
      <c r="F20" s="292">
        <v>0</v>
      </c>
      <c r="G20" s="292">
        <v>0</v>
      </c>
      <c r="H20" s="292">
        <v>0</v>
      </c>
      <c r="I20" s="292">
        <v>0</v>
      </c>
      <c r="J20" s="292">
        <v>0</v>
      </c>
      <c r="K20" s="292">
        <v>0</v>
      </c>
      <c r="L20" s="292">
        <v>0</v>
      </c>
      <c r="M20" s="292">
        <f t="shared" si="1"/>
        <v>0</v>
      </c>
      <c r="N20" s="292">
        <v>0</v>
      </c>
      <c r="O20" s="292">
        <f t="shared" si="2"/>
        <v>-27274</v>
      </c>
      <c r="P20" s="67"/>
    </row>
    <row r="21" spans="1:17" s="143" customFormat="1" ht="18" customHeight="1">
      <c r="A21" s="660" t="s">
        <v>226</v>
      </c>
      <c r="B21" s="661"/>
      <c r="C21" s="293">
        <f t="shared" ref="C21:O21" si="3">SUM(C10:C20)</f>
        <v>-62580152</v>
      </c>
      <c r="D21" s="293">
        <f t="shared" si="3"/>
        <v>0</v>
      </c>
      <c r="E21" s="293">
        <f t="shared" si="3"/>
        <v>20952414</v>
      </c>
      <c r="F21" s="293">
        <f t="shared" si="3"/>
        <v>0</v>
      </c>
      <c r="G21" s="293">
        <f t="shared" si="3"/>
        <v>12543994</v>
      </c>
      <c r="H21" s="293">
        <f t="shared" si="3"/>
        <v>0</v>
      </c>
      <c r="I21" s="293">
        <f t="shared" si="3"/>
        <v>0</v>
      </c>
      <c r="J21" s="293">
        <f t="shared" si="3"/>
        <v>0</v>
      </c>
      <c r="K21" s="293">
        <f t="shared" si="3"/>
        <v>0</v>
      </c>
      <c r="L21" s="293">
        <f t="shared" si="3"/>
        <v>0</v>
      </c>
      <c r="M21" s="293">
        <f t="shared" si="3"/>
        <v>33496408</v>
      </c>
      <c r="N21" s="293">
        <f t="shared" si="3"/>
        <v>0</v>
      </c>
      <c r="O21" s="293">
        <f t="shared" si="3"/>
        <v>-29083744</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0</v>
      </c>
      <c r="D25" s="292">
        <v>0</v>
      </c>
      <c r="E25" s="292">
        <v>0</v>
      </c>
      <c r="F25" s="292">
        <v>0</v>
      </c>
      <c r="G25" s="292">
        <v>0</v>
      </c>
      <c r="H25" s="292">
        <v>0</v>
      </c>
      <c r="I25" s="292">
        <v>0</v>
      </c>
      <c r="J25" s="292">
        <v>0</v>
      </c>
      <c r="K25" s="292">
        <v>0</v>
      </c>
      <c r="L25" s="292">
        <v>0</v>
      </c>
      <c r="M25" s="292">
        <f t="shared" si="4"/>
        <v>0</v>
      </c>
      <c r="N25" s="292">
        <v>0</v>
      </c>
      <c r="O25" s="292">
        <f t="shared" si="5"/>
        <v>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60" t="s">
        <v>227</v>
      </c>
      <c r="B28" s="661"/>
      <c r="C28" s="293">
        <f t="shared" ref="C28:L28" si="6">SUM(C22:C27)</f>
        <v>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0</v>
      </c>
      <c r="P28" s="67"/>
    </row>
    <row r="29" spans="1:17" s="143" customFormat="1" ht="18" customHeight="1">
      <c r="A29" s="120" t="s">
        <v>95</v>
      </c>
      <c r="B29" s="120" t="s">
        <v>17</v>
      </c>
      <c r="C29" s="292">
        <v>-862512</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-862512</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60" t="s">
        <v>228</v>
      </c>
      <c r="B32" s="661"/>
      <c r="C32" s="293">
        <f t="shared" ref="C32:L32" si="9">SUM(C29:C31)</f>
        <v>-862512</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-862512</v>
      </c>
      <c r="P32" s="67"/>
    </row>
    <row r="33" spans="1:16" s="294" customFormat="1" ht="18" customHeight="1">
      <c r="A33" s="133" t="s">
        <v>98</v>
      </c>
      <c r="B33" s="295" t="s">
        <v>18</v>
      </c>
      <c r="C33" s="292">
        <v>862512</v>
      </c>
      <c r="D33" s="292">
        <v>0</v>
      </c>
      <c r="E33" s="292">
        <v>0</v>
      </c>
      <c r="F33" s="292">
        <v>0</v>
      </c>
      <c r="G33" s="292">
        <v>0</v>
      </c>
      <c r="H33" s="292">
        <v>0</v>
      </c>
      <c r="I33" s="292">
        <v>0</v>
      </c>
      <c r="J33" s="292">
        <v>0</v>
      </c>
      <c r="K33" s="292">
        <v>0</v>
      </c>
      <c r="L33" s="292">
        <v>0</v>
      </c>
      <c r="M33" s="292">
        <f t="shared" ref="M33:M36" si="10">SUM(E33:L33)</f>
        <v>0</v>
      </c>
      <c r="N33" s="292">
        <v>0</v>
      </c>
      <c r="O33" s="292">
        <f t="shared" si="8"/>
        <v>862512</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53" t="s">
        <v>345</v>
      </c>
      <c r="B37" s="654"/>
      <c r="C37" s="293">
        <f t="shared" ref="C37:L37" si="11">SUM(C33:C36)</f>
        <v>862512</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862512</v>
      </c>
      <c r="P37" s="67"/>
    </row>
    <row r="38" spans="1:16" s="143" customFormat="1" ht="18" customHeight="1">
      <c r="A38" s="119" t="s">
        <v>99</v>
      </c>
      <c r="B38" s="122" t="s">
        <v>110</v>
      </c>
      <c r="C38" s="292">
        <v>0</v>
      </c>
      <c r="D38" s="292">
        <v>0</v>
      </c>
      <c r="E38" s="292">
        <v>0</v>
      </c>
      <c r="F38" s="292">
        <v>0</v>
      </c>
      <c r="G38" s="292">
        <v>0</v>
      </c>
      <c r="H38" s="292">
        <v>0</v>
      </c>
      <c r="I38" s="292">
        <v>0</v>
      </c>
      <c r="J38" s="292">
        <v>0</v>
      </c>
      <c r="K38" s="292">
        <v>0</v>
      </c>
      <c r="L38" s="292">
        <v>0</v>
      </c>
      <c r="M38" s="292">
        <f>SUM(E38:L38)</f>
        <v>0</v>
      </c>
      <c r="N38" s="292">
        <v>0</v>
      </c>
      <c r="O38" s="292">
        <f t="shared" si="8"/>
        <v>0</v>
      </c>
      <c r="P38" s="67"/>
    </row>
    <row r="39" spans="1:16" s="294" customFormat="1" ht="18" customHeight="1">
      <c r="A39" s="660" t="s">
        <v>251</v>
      </c>
      <c r="B39" s="661"/>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0</v>
      </c>
      <c r="L39" s="293"/>
      <c r="M39" s="293">
        <f t="shared" si="12"/>
        <v>0</v>
      </c>
      <c r="N39" s="293">
        <f t="shared" si="12"/>
        <v>0</v>
      </c>
      <c r="O39" s="293">
        <f t="shared" si="12"/>
        <v>0</v>
      </c>
      <c r="P39" s="67"/>
    </row>
    <row r="40" spans="1:16" s="294" customFormat="1" ht="18" customHeight="1">
      <c r="A40" s="119" t="s">
        <v>455</v>
      </c>
      <c r="B40" s="122" t="s">
        <v>456</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ht="15">
      <c r="A41" s="660" t="s">
        <v>479</v>
      </c>
      <c r="B41" s="661"/>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566</v>
      </c>
      <c r="B42" s="122" t="s">
        <v>567</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c r="A43" s="660" t="s">
        <v>568</v>
      </c>
      <c r="B43" s="661"/>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ht="15">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-62580152</v>
      </c>
      <c r="D45" s="297">
        <f>SUM(D39,D37,D32,D28,D21,D9,D41,D43)</f>
        <v>0</v>
      </c>
      <c r="E45" s="297">
        <f>SUM(E39,E37,E32,E28,E21,E9,E41,E43)</f>
        <v>20952414</v>
      </c>
      <c r="F45" s="297">
        <f t="shared" ref="F45:O45" si="17">SUM(F39,F37,F32,F28,F21,F9,F41,F43)</f>
        <v>0</v>
      </c>
      <c r="G45" s="297">
        <f t="shared" si="17"/>
        <v>12543994</v>
      </c>
      <c r="H45" s="297">
        <f t="shared" si="17"/>
        <v>0</v>
      </c>
      <c r="I45" s="297">
        <f t="shared" si="17"/>
        <v>0</v>
      </c>
      <c r="J45" s="297">
        <f t="shared" si="17"/>
        <v>0</v>
      </c>
      <c r="K45" s="297">
        <f t="shared" si="17"/>
        <v>0</v>
      </c>
      <c r="L45" s="297">
        <f t="shared" si="17"/>
        <v>0</v>
      </c>
      <c r="M45" s="297">
        <f t="shared" si="17"/>
        <v>33496408</v>
      </c>
      <c r="N45" s="297">
        <f t="shared" si="17"/>
        <v>0</v>
      </c>
      <c r="O45" s="297">
        <f t="shared" si="17"/>
        <v>-29083744</v>
      </c>
      <c r="P45" s="67"/>
    </row>
    <row r="46" spans="1:16" ht="15.9"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2024_09</dc:title>
  <dc:subject>Monthly Financial Report Data</dc:subject>
  <dc:creator>Zhou,Joe (DFPS)</dc:creator>
  <cp:lastModifiedBy>Michael,Michelle R (DFPS)</cp:lastModifiedBy>
  <cp:lastPrinted>2023-02-14T19:58:38Z</cp:lastPrinted>
  <dcterms:created xsi:type="dcterms:W3CDTF">2007-10-30T15:19:17Z</dcterms:created>
  <dcterms:modified xsi:type="dcterms:W3CDTF">2024-07-18T20:27:47Z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f669a5-9bfa-432b-89ac-77037118727c_Enabled">
    <vt:lpwstr>true</vt:lpwstr>
  </property>
  <property fmtid="{D5CDD505-2E9C-101B-9397-08002B2CF9AE}" pid="3" name="MSIP_Label_c3f669a5-9bfa-432b-89ac-77037118727c_SetDate">
    <vt:lpwstr>2024-07-17T07:26:03Z</vt:lpwstr>
  </property>
  <property fmtid="{D5CDD505-2E9C-101B-9397-08002B2CF9AE}" pid="4" name="MSIP_Label_c3f669a5-9bfa-432b-89ac-77037118727c_Method">
    <vt:lpwstr>Standard</vt:lpwstr>
  </property>
  <property fmtid="{D5CDD505-2E9C-101B-9397-08002B2CF9AE}" pid="5" name="MSIP_Label_c3f669a5-9bfa-432b-89ac-77037118727c_Name">
    <vt:lpwstr>DFPS Data FTI – DCS</vt:lpwstr>
  </property>
  <property fmtid="{D5CDD505-2E9C-101B-9397-08002B2CF9AE}" pid="6" name="MSIP_Label_c3f669a5-9bfa-432b-89ac-77037118727c_SiteId">
    <vt:lpwstr>0915ef38-12cd-4561-ab80-9c7f41bfb31e</vt:lpwstr>
  </property>
  <property fmtid="{D5CDD505-2E9C-101B-9397-08002B2CF9AE}" pid="7" name="MSIP_Label_c3f669a5-9bfa-432b-89ac-77037118727c_ActionId">
    <vt:lpwstr>2d785afb-0889-43ea-b4e3-e176ee05255d</vt:lpwstr>
  </property>
  <property fmtid="{D5CDD505-2E9C-101B-9397-08002B2CF9AE}" pid="8" name="MSIP_Label_c3f669a5-9bfa-432b-89ac-77037118727c_ContentBits">
    <vt:lpwstr>0</vt:lpwstr>
  </property>
</Properties>
</file>